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258DEBAB-9281-6942-AB44-DB4D873612EF}" xr6:coauthVersionLast="36" xr6:coauthVersionMax="36" xr10:uidLastSave="{00000000-0000-0000-0000-000000000000}"/>
  <bookViews>
    <workbookView xWindow="1660" yWindow="460" windowWidth="36740" windowHeight="16560" activeTab="1" xr2:uid="{00000000-000D-0000-FFFF-FFFF00000000}"/>
  </bookViews>
  <sheets>
    <sheet name="Notice" sheetId="9" r:id="rId1"/>
    <sheet name="1er Ass" sheetId="12" r:id="rId2"/>
    <sheet name="2nd Ass" sheetId="15" r:id="rId3"/>
    <sheet name="Tech Retour Image" sheetId="16" r:id="rId4"/>
  </sheets>
  <definedNames>
    <definedName name="Deb" localSheetId="1">'1er Ass'!$B$37</definedName>
    <definedName name="Deb" localSheetId="2">'2nd Ass'!$B$37</definedName>
    <definedName name="Deb" localSheetId="3">'Tech Retour Image'!$B$37</definedName>
    <definedName name="Deb">#REF!</definedName>
    <definedName name="Fin" localSheetId="1">'1er Ass'!$B$39</definedName>
    <definedName name="Fin" localSheetId="2">'2nd Ass'!$B$39</definedName>
    <definedName name="Fin" localSheetId="3">'Tech Retour Image'!$B$39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B20" i="16" l="1"/>
  <c r="B23" i="16"/>
  <c r="C21" i="12" l="1"/>
  <c r="F30" i="15" l="1"/>
  <c r="C42" i="16" l="1"/>
  <c r="B39" i="16"/>
  <c r="B37" i="16"/>
  <c r="E36" i="16"/>
  <c r="A34" i="16"/>
  <c r="A33" i="16"/>
  <c r="A32" i="16"/>
  <c r="A31" i="16"/>
  <c r="F30" i="16"/>
  <c r="A30" i="16"/>
  <c r="A29" i="16"/>
  <c r="A28" i="16"/>
  <c r="H23" i="15"/>
  <c r="H20" i="15"/>
  <c r="H17" i="15"/>
  <c r="H14" i="15"/>
  <c r="H11" i="15"/>
  <c r="H8" i="15"/>
  <c r="H5" i="15"/>
  <c r="H5" i="16"/>
  <c r="F1" i="15"/>
  <c r="B2" i="15"/>
  <c r="B1" i="15"/>
  <c r="B1" i="16"/>
  <c r="D24" i="15"/>
  <c r="D23" i="15"/>
  <c r="D21" i="15"/>
  <c r="D20" i="15"/>
  <c r="D18" i="15"/>
  <c r="D17" i="15"/>
  <c r="G20" i="15" s="1"/>
  <c r="D15" i="15"/>
  <c r="D14" i="15"/>
  <c r="C15" i="15" s="1"/>
  <c r="C16" i="15" s="1"/>
  <c r="E16" i="15" s="1"/>
  <c r="D12" i="15"/>
  <c r="D11" i="15"/>
  <c r="G14" i="15" s="1"/>
  <c r="D8" i="15"/>
  <c r="D9" i="15"/>
  <c r="G11" i="15" s="1"/>
  <c r="D6" i="15"/>
  <c r="D5" i="15"/>
  <c r="G8" i="15" s="1"/>
  <c r="C23" i="15"/>
  <c r="D25" i="15" s="1"/>
  <c r="C20" i="15"/>
  <c r="C17" i="15"/>
  <c r="C14" i="15"/>
  <c r="C11" i="15"/>
  <c r="D13" i="15" s="1"/>
  <c r="C8" i="15"/>
  <c r="D10" i="15" s="1"/>
  <c r="C5" i="15"/>
  <c r="D7" i="15" s="1"/>
  <c r="C5" i="16"/>
  <c r="H26" i="15"/>
  <c r="E36" i="15" s="1"/>
  <c r="D22" i="15"/>
  <c r="D19" i="15"/>
  <c r="D16" i="15"/>
  <c r="D2" i="15"/>
  <c r="A6" i="15" s="1"/>
  <c r="C42" i="15"/>
  <c r="B39" i="15"/>
  <c r="F30" i="12"/>
  <c r="G23" i="15" l="1"/>
  <c r="C9" i="15"/>
  <c r="E8" i="15" s="1"/>
  <c r="A14" i="15"/>
  <c r="A17" i="15"/>
  <c r="A5" i="15"/>
  <c r="C12" i="15"/>
  <c r="F12" i="15" s="1"/>
  <c r="F13" i="15" s="1"/>
  <c r="C21" i="15"/>
  <c r="E20" i="15" s="1"/>
  <c r="H22" i="15" s="1"/>
  <c r="C6" i="15"/>
  <c r="C7" i="15" s="1"/>
  <c r="E7" i="15" s="1"/>
  <c r="E6" i="15" s="1"/>
  <c r="B6" i="15" s="1"/>
  <c r="C24" i="15"/>
  <c r="G17" i="15"/>
  <c r="B37" i="15"/>
  <c r="D3" i="15"/>
  <c r="A9" i="15" s="1"/>
  <c r="C18" i="15"/>
  <c r="C19" i="15" s="1"/>
  <c r="E19" i="15" s="1"/>
  <c r="E18" i="15" s="1"/>
  <c r="B18" i="15" s="1"/>
  <c r="F36" i="16"/>
  <c r="F37" i="16"/>
  <c r="G26" i="15"/>
  <c r="E35" i="15" s="1"/>
  <c r="F35" i="15" s="1"/>
  <c r="E14" i="15"/>
  <c r="H16" i="15" s="1"/>
  <c r="B14" i="15"/>
  <c r="F15" i="15"/>
  <c r="F16" i="15" s="1"/>
  <c r="H10" i="15"/>
  <c r="E15" i="15"/>
  <c r="B15" i="15" s="1"/>
  <c r="A8" i="15"/>
  <c r="A20" i="15"/>
  <c r="A7" i="15"/>
  <c r="B8" i="15"/>
  <c r="A11" i="15"/>
  <c r="C25" i="15"/>
  <c r="E25" i="15" s="1"/>
  <c r="E24" i="15" s="1"/>
  <c r="B24" i="15" s="1"/>
  <c r="C10" i="15"/>
  <c r="E10" i="15" s="1"/>
  <c r="E9" i="15" s="1"/>
  <c r="B9" i="15" s="1"/>
  <c r="A28" i="15"/>
  <c r="B7" i="15"/>
  <c r="F36" i="15"/>
  <c r="F37" i="15"/>
  <c r="D2" i="12"/>
  <c r="D24" i="16"/>
  <c r="H23" i="16"/>
  <c r="D23" i="16"/>
  <c r="C23" i="16"/>
  <c r="D21" i="16"/>
  <c r="H20" i="16"/>
  <c r="D20" i="16"/>
  <c r="G23" i="16" s="1"/>
  <c r="C20" i="16"/>
  <c r="D18" i="16"/>
  <c r="H17" i="16"/>
  <c r="D17" i="16"/>
  <c r="C17" i="16"/>
  <c r="D19" i="16" s="1"/>
  <c r="D15" i="16"/>
  <c r="H14" i="16"/>
  <c r="D14" i="16"/>
  <c r="C14" i="16"/>
  <c r="D12" i="16"/>
  <c r="H11" i="16"/>
  <c r="D11" i="16"/>
  <c r="C11" i="16"/>
  <c r="D9" i="16"/>
  <c r="H8" i="16"/>
  <c r="D8" i="16"/>
  <c r="C8" i="16"/>
  <c r="D6" i="16"/>
  <c r="D5" i="16"/>
  <c r="D2" i="16"/>
  <c r="A6" i="16" s="1"/>
  <c r="A8" i="16" s="1"/>
  <c r="B2" i="16"/>
  <c r="F1" i="16"/>
  <c r="F24" i="15" l="1"/>
  <c r="F25" i="15" s="1"/>
  <c r="B23" i="15"/>
  <c r="B11" i="15"/>
  <c r="F21" i="15"/>
  <c r="F22" i="15" s="1"/>
  <c r="C22" i="15"/>
  <c r="E22" i="15" s="1"/>
  <c r="E21" i="15" s="1"/>
  <c r="B21" i="15" s="1"/>
  <c r="D22" i="16"/>
  <c r="B20" i="15"/>
  <c r="F18" i="15"/>
  <c r="F19" i="15" s="1"/>
  <c r="B5" i="15"/>
  <c r="A29" i="15"/>
  <c r="A23" i="15"/>
  <c r="A12" i="15"/>
  <c r="A13" i="15" s="1"/>
  <c r="F11" i="15" s="1"/>
  <c r="A10" i="15"/>
  <c r="F9" i="15" s="1"/>
  <c r="F10" i="15" s="1"/>
  <c r="B17" i="15"/>
  <c r="B10" i="15"/>
  <c r="E5" i="15"/>
  <c r="E23" i="15"/>
  <c r="H25" i="15" s="1"/>
  <c r="C13" i="15"/>
  <c r="E13" i="15" s="1"/>
  <c r="E12" i="15" s="1"/>
  <c r="B12" i="15" s="1"/>
  <c r="E11" i="15"/>
  <c r="H13" i="15" s="1"/>
  <c r="E17" i="15"/>
  <c r="H19" i="15" s="1"/>
  <c r="F5" i="15"/>
  <c r="F6" i="15"/>
  <c r="F7" i="15" s="1"/>
  <c r="B13" i="15"/>
  <c r="A30" i="15"/>
  <c r="A15" i="15"/>
  <c r="G8" i="16"/>
  <c r="C18" i="16"/>
  <c r="B17" i="16" s="1"/>
  <c r="G20" i="16"/>
  <c r="C15" i="16"/>
  <c r="B14" i="16" s="1"/>
  <c r="D16" i="16"/>
  <c r="G11" i="16"/>
  <c r="D3" i="16"/>
  <c r="A9" i="16" s="1"/>
  <c r="A23" i="16" s="1"/>
  <c r="A14" i="16"/>
  <c r="A11" i="16"/>
  <c r="D7" i="16"/>
  <c r="G14" i="16"/>
  <c r="A20" i="16"/>
  <c r="H26" i="16"/>
  <c r="A5" i="16"/>
  <c r="B7" i="16" s="1"/>
  <c r="A17" i="16"/>
  <c r="D25" i="16"/>
  <c r="C24" i="16"/>
  <c r="C6" i="16"/>
  <c r="A7" i="16"/>
  <c r="F5" i="16" s="1"/>
  <c r="C9" i="16"/>
  <c r="D10" i="16"/>
  <c r="D13" i="16"/>
  <c r="C12" i="16"/>
  <c r="C13" i="16" s="1"/>
  <c r="E13" i="16" s="1"/>
  <c r="E14" i="16"/>
  <c r="H16" i="16" s="1"/>
  <c r="C21" i="16"/>
  <c r="G17" i="16"/>
  <c r="H7" i="15" l="1"/>
  <c r="G25" i="15" s="1"/>
  <c r="E26" i="15"/>
  <c r="B42" i="15"/>
  <c r="C41" i="15" s="1"/>
  <c r="F8" i="15"/>
  <c r="A31" i="15"/>
  <c r="B16" i="15"/>
  <c r="A18" i="15"/>
  <c r="A16" i="15"/>
  <c r="F14" i="15" s="1"/>
  <c r="B10" i="16"/>
  <c r="A10" i="16"/>
  <c r="F9" i="16" s="1"/>
  <c r="C16" i="16"/>
  <c r="E16" i="16" s="1"/>
  <c r="E15" i="16" s="1"/>
  <c r="G36" i="16" s="1"/>
  <c r="E17" i="16"/>
  <c r="H19" i="16" s="1"/>
  <c r="C19" i="16"/>
  <c r="E19" i="16" s="1"/>
  <c r="E18" i="16" s="1"/>
  <c r="G38" i="16" s="1"/>
  <c r="G26" i="16"/>
  <c r="E35" i="16" s="1"/>
  <c r="F35" i="16" s="1"/>
  <c r="E12" i="16"/>
  <c r="E11" i="16"/>
  <c r="H13" i="16" s="1"/>
  <c r="A12" i="16"/>
  <c r="A15" i="16"/>
  <c r="A13" i="16"/>
  <c r="F21" i="16"/>
  <c r="C22" i="16"/>
  <c r="E22" i="16" s="1"/>
  <c r="E21" i="16" s="1"/>
  <c r="E20" i="16"/>
  <c r="H22" i="16" s="1"/>
  <c r="E23" i="16"/>
  <c r="H25" i="16" s="1"/>
  <c r="B5" i="16"/>
  <c r="F6" i="16"/>
  <c r="C7" i="16"/>
  <c r="E7" i="16" s="1"/>
  <c r="E6" i="16" s="1"/>
  <c r="G30" i="16" s="1"/>
  <c r="B12" i="16"/>
  <c r="C25" i="16"/>
  <c r="E25" i="16" s="1"/>
  <c r="E24" i="16" s="1"/>
  <c r="G42" i="16" s="1"/>
  <c r="E5" i="16"/>
  <c r="F24" i="16"/>
  <c r="B11" i="16"/>
  <c r="B8" i="16"/>
  <c r="C10" i="16"/>
  <c r="E10" i="16" s="1"/>
  <c r="E9" i="16" s="1"/>
  <c r="E8" i="16"/>
  <c r="H10" i="16" s="1"/>
  <c r="G34" i="16" l="1"/>
  <c r="G32" i="16"/>
  <c r="B42" i="16"/>
  <c r="C41" i="16" s="1"/>
  <c r="H30" i="16"/>
  <c r="H29" i="16"/>
  <c r="G29" i="16"/>
  <c r="H42" i="16"/>
  <c r="H41" i="16"/>
  <c r="G41" i="16"/>
  <c r="H36" i="16"/>
  <c r="H35" i="16"/>
  <c r="G35" i="16"/>
  <c r="G40" i="16"/>
  <c r="E39" i="16"/>
  <c r="D39" i="16" s="1"/>
  <c r="B15" i="16"/>
  <c r="F25" i="16"/>
  <c r="H34" i="16"/>
  <c r="H33" i="16"/>
  <c r="G33" i="16"/>
  <c r="G31" i="16"/>
  <c r="H32" i="16"/>
  <c r="H31" i="16"/>
  <c r="F7" i="16"/>
  <c r="B28" i="16"/>
  <c r="F10" i="16"/>
  <c r="F22" i="16"/>
  <c r="H38" i="16"/>
  <c r="H37" i="16"/>
  <c r="G37" i="16"/>
  <c r="B19" i="15"/>
  <c r="A32" i="15"/>
  <c r="A21" i="15"/>
  <c r="A19" i="15"/>
  <c r="F17" i="15" s="1"/>
  <c r="B13" i="16"/>
  <c r="F8" i="16"/>
  <c r="B29" i="16" s="1"/>
  <c r="B6" i="16"/>
  <c r="B18" i="16"/>
  <c r="B24" i="16"/>
  <c r="B21" i="16"/>
  <c r="F12" i="16"/>
  <c r="F11" i="16"/>
  <c r="H7" i="16"/>
  <c r="G25" i="16" s="1"/>
  <c r="E26" i="16"/>
  <c r="B9" i="16"/>
  <c r="B16" i="16"/>
  <c r="A16" i="16"/>
  <c r="A18" i="16"/>
  <c r="E40" i="16" l="1"/>
  <c r="E32" i="16"/>
  <c r="F32" i="16" s="1"/>
  <c r="G39" i="16"/>
  <c r="E31" i="16" s="1"/>
  <c r="F31" i="16" s="1"/>
  <c r="H40" i="16"/>
  <c r="H39" i="16"/>
  <c r="F13" i="16"/>
  <c r="B30" i="16"/>
  <c r="E33" i="16"/>
  <c r="F33" i="16" s="1"/>
  <c r="A24" i="15"/>
  <c r="A22" i="15"/>
  <c r="F20" i="15" s="1"/>
  <c r="A33" i="15"/>
  <c r="B22" i="15"/>
  <c r="B19" i="16"/>
  <c r="A19" i="16"/>
  <c r="A21" i="16"/>
  <c r="F14" i="16"/>
  <c r="F15" i="16"/>
  <c r="F16" i="16" l="1"/>
  <c r="C27" i="16"/>
  <c r="B25" i="15"/>
  <c r="E38" i="15" s="1"/>
  <c r="F38" i="15" s="1"/>
  <c r="A34" i="15"/>
  <c r="A25" i="15"/>
  <c r="F23" i="15" s="1"/>
  <c r="F26" i="15" s="1"/>
  <c r="A22" i="16"/>
  <c r="F20" i="16" s="1"/>
  <c r="C29" i="16" s="1"/>
  <c r="A24" i="16"/>
  <c r="B22" i="16"/>
  <c r="F17" i="16"/>
  <c r="F18" i="16"/>
  <c r="F19" i="16" l="1"/>
  <c r="C28" i="16"/>
  <c r="B25" i="16"/>
  <c r="E38" i="16" s="1"/>
  <c r="F38" i="16" s="1"/>
  <c r="A25" i="16"/>
  <c r="F23" i="16" s="1"/>
  <c r="F26" i="16" l="1"/>
  <c r="C30" i="16"/>
  <c r="D25" i="12"/>
  <c r="D22" i="12"/>
  <c r="D19" i="12"/>
  <c r="D16" i="12"/>
  <c r="D13" i="12"/>
  <c r="D10" i="12"/>
  <c r="D7" i="12"/>
  <c r="C42" i="12"/>
  <c r="E34" i="16" l="1"/>
  <c r="F34" i="16"/>
  <c r="F40" i="16" s="1"/>
  <c r="C6" i="12"/>
  <c r="E5" i="12" s="1"/>
  <c r="C12" i="12" l="1"/>
  <c r="E11" i="12" s="1"/>
  <c r="C24" i="12"/>
  <c r="B23" i="12" s="1"/>
  <c r="B20" i="12"/>
  <c r="C18" i="12"/>
  <c r="B17" i="12" s="1"/>
  <c r="C15" i="12"/>
  <c r="C9" i="12"/>
  <c r="C13" i="12" l="1"/>
  <c r="E13" i="12" s="1"/>
  <c r="E12" i="12" l="1"/>
  <c r="G34" i="12" l="1"/>
  <c r="B12" i="12"/>
  <c r="H33" i="12" l="1"/>
  <c r="G33" i="12"/>
  <c r="H34" i="12"/>
  <c r="G8" i="12"/>
  <c r="F24" i="12"/>
  <c r="G23" i="12"/>
  <c r="G20" i="12"/>
  <c r="G17" i="12"/>
  <c r="G14" i="12"/>
  <c r="G11" i="12"/>
  <c r="D3" i="12" l="1"/>
  <c r="C7" i="12" l="1"/>
  <c r="E7" i="12" l="1"/>
  <c r="E6" i="12" s="1"/>
  <c r="C10" i="12"/>
  <c r="E10" i="12" s="1"/>
  <c r="C16" i="12"/>
  <c r="B6" i="12" l="1"/>
  <c r="G30" i="12"/>
  <c r="E16" i="12"/>
  <c r="E15" i="12" s="1"/>
  <c r="E9" i="12"/>
  <c r="B9" i="12" s="1"/>
  <c r="B39" i="12"/>
  <c r="H30" i="12" l="1"/>
  <c r="H29" i="12"/>
  <c r="G29" i="12"/>
  <c r="B15" i="12"/>
  <c r="B37" i="12"/>
  <c r="H26" i="12"/>
  <c r="E36" i="12" s="1"/>
  <c r="E8" i="12"/>
  <c r="C25" i="12"/>
  <c r="E25" i="12" s="1"/>
  <c r="F25" i="12"/>
  <c r="E23" i="12"/>
  <c r="H25" i="12" s="1"/>
  <c r="G32" i="12" l="1"/>
  <c r="E24" i="12"/>
  <c r="H31" i="12" l="1"/>
  <c r="H32" i="12"/>
  <c r="G31" i="12"/>
  <c r="G34" i="15"/>
  <c r="B24" i="12"/>
  <c r="G42" i="12"/>
  <c r="G38" i="15"/>
  <c r="H42" i="12" l="1"/>
  <c r="H41" i="12"/>
  <c r="G41" i="12"/>
  <c r="H38" i="15"/>
  <c r="H37" i="15"/>
  <c r="G37" i="15"/>
  <c r="H34" i="15"/>
  <c r="H33" i="15"/>
  <c r="G33" i="15"/>
  <c r="G42" i="15"/>
  <c r="G36" i="15"/>
  <c r="G30" i="15"/>
  <c r="G32" i="15"/>
  <c r="G40" i="15" l="1"/>
  <c r="E39" i="15"/>
  <c r="D39" i="15" s="1"/>
  <c r="G31" i="15"/>
  <c r="H32" i="15"/>
  <c r="H31" i="15"/>
  <c r="H30" i="15"/>
  <c r="H29" i="15"/>
  <c r="G29" i="15"/>
  <c r="B28" i="15"/>
  <c r="H42" i="15"/>
  <c r="H41" i="15"/>
  <c r="G41" i="15"/>
  <c r="H36" i="15"/>
  <c r="H35" i="15"/>
  <c r="G35" i="15"/>
  <c r="E40" i="15"/>
  <c r="B29" i="15" l="1"/>
  <c r="G39" i="15"/>
  <c r="E31" i="15" s="1"/>
  <c r="F31" i="15" s="1"/>
  <c r="H40" i="15"/>
  <c r="E33" i="15" s="1"/>
  <c r="F33" i="15" s="1"/>
  <c r="H39" i="15"/>
  <c r="E32" i="15" s="1"/>
  <c r="F32" i="15" s="1"/>
  <c r="F21" i="12"/>
  <c r="A6" i="12"/>
  <c r="A28" i="12" s="1"/>
  <c r="F22" i="12" l="1"/>
  <c r="B30" i="15"/>
  <c r="C27" i="15"/>
  <c r="C29" i="15"/>
  <c r="A14" i="12"/>
  <c r="A5" i="12"/>
  <c r="A9" i="12"/>
  <c r="A29" i="12" s="1"/>
  <c r="A8" i="12"/>
  <c r="A17" i="12"/>
  <c r="A11" i="12"/>
  <c r="A20" i="12"/>
  <c r="A7" i="12"/>
  <c r="F5" i="12" s="1"/>
  <c r="C28" i="15" l="1"/>
  <c r="A10" i="12"/>
  <c r="C30" i="15"/>
  <c r="A23" i="12"/>
  <c r="A12" i="12"/>
  <c r="A30" i="12" s="1"/>
  <c r="F8" i="12" l="1"/>
  <c r="F9" i="12"/>
  <c r="A15" i="12"/>
  <c r="A31" i="12" s="1"/>
  <c r="A13" i="12"/>
  <c r="F10" i="12" l="1"/>
  <c r="B29" i="12"/>
  <c r="F11" i="12"/>
  <c r="F12" i="12"/>
  <c r="G26" i="12"/>
  <c r="E35" i="12" s="1"/>
  <c r="F35" i="12" s="1"/>
  <c r="A16" i="12"/>
  <c r="A18" i="12"/>
  <c r="A21" i="12" s="1"/>
  <c r="F13" i="12" l="1"/>
  <c r="B30" i="12"/>
  <c r="E34" i="15"/>
  <c r="F34" i="15"/>
  <c r="F40" i="15" s="1"/>
  <c r="F14" i="12"/>
  <c r="F15" i="12"/>
  <c r="A24" i="12"/>
  <c r="A33" i="12"/>
  <c r="A32" i="12"/>
  <c r="B14" i="12"/>
  <c r="B11" i="12"/>
  <c r="B8" i="12"/>
  <c r="F16" i="12" l="1"/>
  <c r="C27" i="12"/>
  <c r="B25" i="12"/>
  <c r="A34" i="12"/>
  <c r="B7" i="12"/>
  <c r="A25" i="12" l="1"/>
  <c r="F23" i="12" s="1"/>
  <c r="C30" i="12" s="1"/>
  <c r="B10" i="12"/>
  <c r="B13" i="12" l="1"/>
  <c r="B16" i="12" l="1"/>
  <c r="B19" i="12" l="1"/>
  <c r="B22" i="12"/>
  <c r="E14" i="12" l="1"/>
  <c r="E20" i="12"/>
  <c r="E38" i="12" s="1"/>
  <c r="F38" i="12" s="1"/>
  <c r="E17" i="12"/>
  <c r="H13" i="12"/>
  <c r="C22" i="12"/>
  <c r="E22" i="12" s="1"/>
  <c r="C19" i="12"/>
  <c r="E19" i="12" s="1"/>
  <c r="B42" i="12" l="1"/>
  <c r="G36" i="12"/>
  <c r="E18" i="12"/>
  <c r="E21" i="12"/>
  <c r="E39" i="12" s="1"/>
  <c r="H19" i="12"/>
  <c r="H16" i="12"/>
  <c r="H10" i="12"/>
  <c r="A19" i="12"/>
  <c r="A22" i="12"/>
  <c r="F20" i="12" s="1"/>
  <c r="C29" i="12" s="1"/>
  <c r="F37" i="12"/>
  <c r="H22" i="12"/>
  <c r="F36" i="12"/>
  <c r="H36" i="12" l="1"/>
  <c r="H35" i="12"/>
  <c r="G35" i="12"/>
  <c r="G40" i="12"/>
  <c r="B21" i="12"/>
  <c r="D39" i="12"/>
  <c r="E26" i="12"/>
  <c r="E40" i="12" s="1"/>
  <c r="B18" i="12"/>
  <c r="G38" i="12"/>
  <c r="F17" i="12"/>
  <c r="F18" i="12"/>
  <c r="G39" i="12" l="1"/>
  <c r="H40" i="12"/>
  <c r="H39" i="12"/>
  <c r="F19" i="12"/>
  <c r="C28" i="12"/>
  <c r="G37" i="12"/>
  <c r="H37" i="12"/>
  <c r="H38" i="12"/>
  <c r="B5" i="12"/>
  <c r="F6" i="12"/>
  <c r="F26" i="12" l="1"/>
  <c r="B28" i="12"/>
  <c r="E33" i="12"/>
  <c r="F33" i="12" s="1"/>
  <c r="E32" i="12"/>
  <c r="F32" i="12" s="1"/>
  <c r="E31" i="12"/>
  <c r="C41" i="12"/>
  <c r="H7" i="12"/>
  <c r="G25" i="12" s="1"/>
  <c r="F7" i="12"/>
  <c r="E34" i="12" l="1"/>
  <c r="F34" i="12"/>
  <c r="F31" i="12"/>
  <c r="F40" i="12" s="1"/>
  <c r="D1" i="15" l="1"/>
  <c r="D1" i="16"/>
</calcChain>
</file>

<file path=xl/sharedStrings.xml><?xml version="1.0" encoding="utf-8"?>
<sst xmlns="http://schemas.openxmlformats.org/spreadsheetml/2006/main" count="143" uniqueCount="69">
  <si>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</si>
  <si>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</si>
  <si>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</si>
  <si>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</si>
  <si>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</si>
  <si>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</si>
  <si>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</si>
  <si>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</si>
  <si>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</si>
  <si>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</si>
  <si>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</si>
  <si>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HEURES SIMPLES</t>
  </si>
  <si>
    <t>HEURES SUP +50 %</t>
  </si>
  <si>
    <t>Heures de nuit :</t>
  </si>
  <si>
    <t>à</t>
  </si>
  <si>
    <t>MAJ JOUR FERIE</t>
  </si>
  <si>
    <t>SALAIRE SEMAINE :</t>
  </si>
  <si>
    <t xml:space="preserve">Remplir la partie "infos" à titre indicatif: Semaine, Prod, Film etc... </t>
  </si>
  <si>
    <t>TV FILM/SERIE :</t>
  </si>
  <si>
    <t>Spécial</t>
  </si>
  <si>
    <t>MAJ DIMANCHE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</si>
  <si>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</si>
  <si>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</si>
  <si>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</si>
  <si>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</si>
  <si>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</si>
  <si>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</si>
  <si>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</si>
  <si>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</si>
  <si>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</si>
  <si>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</si>
  <si>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</si>
  <si>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</si>
  <si>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</si>
  <si>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</si>
  <si>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</si>
  <si>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Tarif semaine 35H</t>
  </si>
  <si>
    <t>Heure Coupure Repas                      Début / Fin</t>
  </si>
  <si>
    <t>Par exemple : saisir =DATE(2024;6;3) pour une semaine allant du 03/06/2024 au 09/06/2024.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</si>
  <si>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</si>
  <si>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</si>
  <si>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</si>
  <si>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</si>
  <si>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</si>
  <si>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</si>
  <si>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>Tarif Horaire EXTRA</t>
  </si>
  <si>
    <t xml:space="preserve">Durée de pause en cas </t>
  </si>
  <si>
    <t>de journée continue :</t>
  </si>
  <si>
    <t>Tarifs EXTRA</t>
  </si>
  <si>
    <t xml:space="preserve">Version 1.0 : Développement sous Excel 2019 </t>
  </si>
  <si>
    <t>EXTRA 1er Ass OP</t>
  </si>
  <si>
    <t xml:space="preserve"> de 7h à 10h par jour (3h)</t>
  </si>
  <si>
    <t xml:space="preserve"> et au-delà de 10h par jour</t>
  </si>
  <si>
    <t>HEURES SUP +100 %</t>
  </si>
  <si>
    <r>
      <rPr>
        <b/>
        <sz val="10"/>
        <color theme="2" tint="-0.749992370372631"/>
        <rFont val="Arial"/>
        <family val="2"/>
      </rPr>
      <t>(50% + Maj 100% au-delà 8h/Nuit)</t>
    </r>
    <r>
      <rPr>
        <b/>
        <sz val="12"/>
        <color theme="2" tint="-0.749992370372631"/>
        <rFont val="Arial"/>
        <family val="2"/>
      </rPr>
      <t xml:space="preserve"> MAJ HEURES NUIT</t>
    </r>
  </si>
  <si>
    <t>MAJ HEURES ANTICIPEES 100%</t>
  </si>
  <si>
    <t>Production Cinéma</t>
  </si>
  <si>
    <t>EXTRA 2nd Ass OP</t>
  </si>
  <si>
    <t>EXTRA Tech Retour Img</t>
  </si>
  <si>
    <t>Chaque feuille correspond à un poste et donc à un niveau de salaire.</t>
  </si>
  <si>
    <r>
      <t xml:space="preserve">Rentrer la date du début de la semaine de travail </t>
    </r>
    <r>
      <rPr>
        <b/>
        <sz val="11"/>
        <rFont val="Geneva"/>
        <family val="2"/>
      </rPr>
      <t>en respectant le Format "=DATE(aaaa;m;j)"</t>
    </r>
  </si>
  <si>
    <t>La feuille générera elle-même les jours de la semaine.</t>
  </si>
  <si>
    <t>La feuille va donc calculer le total des heures au-delà de 35h, ainsi que les majorations à 25%, 50% ou 75%</t>
  </si>
  <si>
    <t>qui en découlent.</t>
  </si>
  <si>
    <t xml:space="preserve">La feuille prend en compte la période des heures de nuit (été ou hiver) en se basant sur les dates de la semaine saisie. </t>
  </si>
  <si>
    <r>
      <t xml:space="preserve">Pour rappel, la période de nuit est comprise entre </t>
    </r>
    <r>
      <rPr>
        <b/>
        <sz val="11"/>
        <color theme="1"/>
        <rFont val="Geneva"/>
        <family val="2"/>
      </rPr>
      <t>20h et 6h du 1er octobre au 31 mars</t>
    </r>
    <r>
      <rPr>
        <sz val="11"/>
        <color theme="1"/>
        <rFont val="Geneva"/>
        <family val="2"/>
      </rPr>
      <t xml:space="preserve">, </t>
    </r>
  </si>
  <si>
    <r>
      <t xml:space="preserve">puis de </t>
    </r>
    <r>
      <rPr>
        <b/>
        <sz val="11"/>
        <color theme="1"/>
        <rFont val="Geneva"/>
        <family val="2"/>
      </rPr>
      <t>22h à 6h du 1er avril au 30 septembre</t>
    </r>
    <r>
      <rPr>
        <sz val="11"/>
        <color theme="1"/>
        <rFont val="Geneva"/>
        <family val="2"/>
      </rPr>
      <t xml:space="preserve">. </t>
    </r>
  </si>
  <si>
    <t>Engagement à la journée</t>
  </si>
  <si>
    <t>Matrice d'heures Cinéma EXTRA - AOA - Version 1.0 - MaJ du 08/11/2024 - Tarifs : avenant du 1er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</si>
</sst>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\ _€_ ;_ * \(#,##0.00\)\ _€_ ;_ * &quot;-&quot;??_)\ _€_ ;_ @_ "/>
    <numFmt numFmtId="164" formatCode="[h]:mm"/>
    <numFmt numFmtId="165" formatCode="h:mm;@"/>
    <numFmt numFmtId="166" formatCode="#,##0.00\ &quot;€&quot;"/>
    <numFmt numFmtId="167" formatCode="00000"/>
  </numFmts>
  <fonts count="60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sz val="11"/>
      <name val="Century Gothic"/>
      <family val="1"/>
    </font>
    <font>
      <sz val="11"/>
      <color rgb="FF000000"/>
      <name val="Arial"/>
      <family val="2"/>
    </font>
    <font>
      <b/>
      <sz val="11"/>
      <name val="Geneva"/>
      <family val="2"/>
    </font>
    <font>
      <b/>
      <sz val="16"/>
      <color theme="5"/>
      <name val="Arial"/>
      <family val="2"/>
    </font>
    <font>
      <b/>
      <i/>
      <sz val="14"/>
      <color rgb="FFFF0000"/>
      <name val="Arial"/>
      <family val="2"/>
    </font>
    <font>
      <sz val="12"/>
      <color theme="2" tint="-0.249977111117893"/>
      <name val="Arial"/>
      <family val="2"/>
    </font>
    <font>
      <b/>
      <sz val="12"/>
      <color rgb="FFFFFF00"/>
      <name val="Arial"/>
      <family val="2"/>
    </font>
    <font>
      <sz val="12"/>
      <color theme="2" tint="-9.9978637043366805E-2"/>
      <name val="Arial"/>
      <family val="2"/>
    </font>
    <font>
      <sz val="12"/>
      <color theme="6" tint="0.59999389629810485"/>
      <name val="Arial"/>
      <family val="2"/>
    </font>
    <font>
      <sz val="12"/>
      <color theme="6" tint="0.79998168889431442"/>
      <name val="Arial"/>
      <family val="2"/>
    </font>
    <font>
      <sz val="12"/>
      <color theme="5" tint="0.79998168889431442"/>
      <name val="Arial"/>
      <family val="2"/>
    </font>
    <font>
      <i/>
      <sz val="12"/>
      <color theme="5" tint="0.59999389629810485"/>
      <name val="Arial"/>
      <family val="2"/>
    </font>
    <font>
      <b/>
      <sz val="10"/>
      <color theme="2" tint="-0.749992370372631"/>
      <name val="Arial"/>
      <family val="2"/>
    </font>
    <font>
      <b/>
      <sz val="9"/>
      <color theme="0"/>
      <name val="Arial"/>
      <family val="2"/>
    </font>
    <font>
      <i/>
      <sz val="12"/>
      <name val="Geneva"/>
      <family val="2"/>
    </font>
    <font>
      <b/>
      <sz val="20"/>
      <name val="Geneva"/>
      <family val="2"/>
    </font>
    <font>
      <sz val="20"/>
      <name val="Geneva"/>
      <family val="2"/>
    </font>
    <font>
      <sz val="11"/>
      <color theme="1"/>
      <name val="Geneva"/>
      <family val="2"/>
    </font>
    <font>
      <sz val="11"/>
      <color rgb="FFFF0000"/>
      <name val="Geneva"/>
      <family val="2"/>
    </font>
    <font>
      <b/>
      <sz val="11"/>
      <color theme="1"/>
      <name val="Geneva"/>
      <family val="2"/>
    </font>
    <font>
      <sz val="11"/>
      <color theme="1"/>
      <name val="Arial"/>
      <family val="2"/>
    </font>
    <font>
      <b/>
      <sz val="11"/>
      <color rgb="FFE26B0A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5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0" fillId="9" borderId="23" xfId="0" applyFont="1" applyFill="1" applyBorder="1"/>
    <xf numFmtId="0" fontId="30" fillId="0" borderId="0" xfId="0" applyFont="1"/>
    <xf numFmtId="0" fontId="31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2" fillId="0" borderId="0" xfId="0" applyFont="1"/>
    <xf numFmtId="0" fontId="32" fillId="12" borderId="23" xfId="0" applyFont="1" applyFill="1" applyBorder="1"/>
    <xf numFmtId="164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1" fillId="9" borderId="23" xfId="0" applyFont="1" applyFill="1" applyBorder="1"/>
    <xf numFmtId="0" fontId="30" fillId="11" borderId="23" xfId="0" applyFont="1" applyFill="1" applyBorder="1"/>
    <xf numFmtId="0" fontId="30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4" fontId="10" fillId="5" borderId="32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0" fontId="30" fillId="4" borderId="23" xfId="0" applyFont="1" applyFill="1" applyBorder="1"/>
    <xf numFmtId="0" fontId="0" fillId="4" borderId="0" xfId="0" applyFill="1"/>
    <xf numFmtId="0" fontId="31" fillId="4" borderId="23" xfId="0" applyFont="1" applyFill="1" applyBorder="1"/>
    <xf numFmtId="0" fontId="30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0" fillId="16" borderId="20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5" xfId="0" applyNumberFormat="1" applyFont="1" applyFill="1" applyBorder="1" applyAlignment="1">
      <alignment horizontal="center" vertical="center"/>
    </xf>
    <xf numFmtId="164" fontId="35" fillId="4" borderId="20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7" fillId="4" borderId="23" xfId="0" applyFont="1" applyFill="1" applyBorder="1" applyAlignment="1">
      <alignment vertical="center"/>
    </xf>
    <xf numFmtId="0" fontId="38" fillId="11" borderId="20" xfId="0" applyFont="1" applyFill="1" applyBorder="1" applyAlignment="1">
      <alignment vertical="center"/>
    </xf>
    <xf numFmtId="0" fontId="38" fillId="11" borderId="23" xfId="0" applyFont="1" applyFill="1" applyBorder="1" applyAlignment="1">
      <alignment vertical="center"/>
    </xf>
    <xf numFmtId="0" fontId="38" fillId="4" borderId="20" xfId="0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24" fillId="16" borderId="18" xfId="0" applyNumberFormat="1" applyFont="1" applyFill="1" applyBorder="1" applyAlignment="1">
      <alignment horizontal="center"/>
    </xf>
    <xf numFmtId="0" fontId="38" fillId="11" borderId="0" xfId="0" applyFont="1" applyFill="1" applyAlignment="1">
      <alignment vertical="center"/>
    </xf>
    <xf numFmtId="164" fontId="7" fillId="12" borderId="25" xfId="0" applyNumberFormat="1" applyFont="1" applyFill="1" applyBorder="1" applyAlignment="1">
      <alignment horizontal="center" vertical="center"/>
    </xf>
    <xf numFmtId="165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39" fillId="16" borderId="19" xfId="0" applyFont="1" applyFill="1" applyBorder="1" applyAlignment="1">
      <alignment horizontal="center" vertical="center"/>
    </xf>
    <xf numFmtId="165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164" fontId="1" fillId="0" borderId="0" xfId="0" applyNumberFormat="1" applyFont="1"/>
    <xf numFmtId="166" fontId="7" fillId="6" borderId="14" xfId="0" applyNumberFormat="1" applyFont="1" applyFill="1" applyBorder="1" applyAlignment="1">
      <alignment horizontal="center" vertical="center"/>
    </xf>
    <xf numFmtId="166" fontId="8" fillId="14" borderId="15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  <xf numFmtId="20" fontId="7" fillId="12" borderId="2" xfId="0" applyNumberFormat="1" applyFont="1" applyFill="1" applyBorder="1" applyAlignment="1" applyProtection="1">
      <alignment horizontal="center" vertical="center"/>
    </xf>
    <xf numFmtId="164" fontId="34" fillId="12" borderId="2" xfId="0" applyNumberFormat="1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right"/>
    </xf>
    <xf numFmtId="164" fontId="8" fillId="1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7" fillId="12" borderId="20" xfId="0" applyFont="1" applyFill="1" applyBorder="1" applyAlignment="1">
      <alignment vertical="center"/>
    </xf>
    <xf numFmtId="0" fontId="37" fillId="12" borderId="0" xfId="0" applyFont="1" applyFill="1" applyAlignment="1">
      <alignment vertical="center"/>
    </xf>
    <xf numFmtId="0" fontId="37" fillId="12" borderId="23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40" fillId="12" borderId="0" xfId="0" applyFont="1" applyFill="1" applyAlignment="1">
      <alignment vertical="center"/>
    </xf>
    <xf numFmtId="0" fontId="36" fillId="4" borderId="19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16" fillId="13" borderId="22" xfId="0" applyFont="1" applyFill="1" applyBorder="1" applyAlignment="1">
      <alignment horizontal="right" vertical="center"/>
    </xf>
    <xf numFmtId="164" fontId="8" fillId="13" borderId="12" xfId="0" applyNumberFormat="1" applyFont="1" applyFill="1" applyBorder="1" applyAlignment="1">
      <alignment horizontal="center" vertical="center"/>
    </xf>
    <xf numFmtId="4" fontId="8" fillId="13" borderId="3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67" fontId="41" fillId="4" borderId="18" xfId="0" applyNumberFormat="1" applyFont="1" applyFill="1" applyBorder="1" applyAlignment="1">
      <alignment vertical="center"/>
    </xf>
    <xf numFmtId="0" fontId="42" fillId="4" borderId="18" xfId="0" applyFont="1" applyFill="1" applyBorder="1" applyAlignment="1">
      <alignment vertical="center"/>
    </xf>
    <xf numFmtId="0" fontId="42" fillId="4" borderId="0" xfId="0" applyFont="1" applyFill="1" applyBorder="1" applyAlignment="1">
      <alignment vertical="center"/>
    </xf>
    <xf numFmtId="167" fontId="41" fillId="4" borderId="0" xfId="0" applyNumberFormat="1" applyFont="1" applyFill="1" applyBorder="1" applyAlignment="1">
      <alignment vertical="center"/>
    </xf>
    <xf numFmtId="164" fontId="27" fillId="4" borderId="0" xfId="0" applyNumberFormat="1" applyFont="1" applyFill="1" applyBorder="1" applyAlignment="1">
      <alignment horizontal="center" vertical="center"/>
    </xf>
    <xf numFmtId="164" fontId="27" fillId="4" borderId="27" xfId="0" applyNumberFormat="1" applyFont="1" applyFill="1" applyBorder="1" applyAlignment="1">
      <alignment horizontal="center" vertical="center"/>
    </xf>
    <xf numFmtId="164" fontId="27" fillId="4" borderId="18" xfId="0" applyNumberFormat="1" applyFont="1" applyFill="1" applyBorder="1" applyAlignment="1">
      <alignment horizontal="center" vertical="center"/>
    </xf>
    <xf numFmtId="164" fontId="27" fillId="4" borderId="29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21" fontId="17" fillId="4" borderId="2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164" fontId="43" fillId="3" borderId="14" xfId="0" applyNumberFormat="1" applyFont="1" applyFill="1" applyBorder="1" applyAlignment="1">
      <alignment horizontal="center"/>
    </xf>
    <xf numFmtId="164" fontId="43" fillId="3" borderId="23" xfId="0" applyNumberFormat="1" applyFont="1" applyFill="1" applyBorder="1" applyAlignment="1">
      <alignment horizontal="center"/>
    </xf>
    <xf numFmtId="164" fontId="44" fillId="5" borderId="34" xfId="0" applyNumberFormat="1" applyFont="1" applyFill="1" applyBorder="1" applyAlignment="1">
      <alignment horizontal="center" vertical="center"/>
    </xf>
    <xf numFmtId="164" fontId="44" fillId="5" borderId="33" xfId="0" applyNumberFormat="1" applyFont="1" applyFill="1" applyBorder="1" applyAlignment="1">
      <alignment horizontal="center" vertical="center"/>
    </xf>
    <xf numFmtId="164" fontId="45" fillId="13" borderId="23" xfId="0" applyNumberFormat="1" applyFont="1" applyFill="1" applyBorder="1" applyAlignment="1">
      <alignment horizontal="center" vertical="center"/>
    </xf>
    <xf numFmtId="164" fontId="45" fillId="13" borderId="14" xfId="0" applyNumberFormat="1" applyFont="1" applyFill="1" applyBorder="1" applyAlignment="1">
      <alignment horizontal="center" vertical="center"/>
    </xf>
    <xf numFmtId="164" fontId="43" fillId="3" borderId="14" xfId="0" applyNumberFormat="1" applyFont="1" applyFill="1" applyBorder="1" applyAlignment="1">
      <alignment horizontal="center" vertical="center"/>
    </xf>
    <xf numFmtId="164" fontId="43" fillId="3" borderId="23" xfId="0" applyNumberFormat="1" applyFont="1" applyFill="1" applyBorder="1" applyAlignment="1">
      <alignment horizontal="center" vertical="center"/>
    </xf>
    <xf numFmtId="164" fontId="45" fillId="13" borderId="30" xfId="0" applyNumberFormat="1" applyFont="1" applyFill="1" applyBorder="1" applyAlignment="1">
      <alignment horizontal="center" vertical="center"/>
    </xf>
    <xf numFmtId="164" fontId="45" fillId="13" borderId="22" xfId="0" applyNumberFormat="1" applyFont="1" applyFill="1" applyBorder="1" applyAlignment="1">
      <alignment horizontal="center" vertical="center"/>
    </xf>
    <xf numFmtId="164" fontId="46" fillId="9" borderId="14" xfId="0" applyNumberFormat="1" applyFont="1" applyFill="1" applyBorder="1" applyAlignment="1">
      <alignment horizontal="center" vertical="center"/>
    </xf>
    <xf numFmtId="164" fontId="46" fillId="9" borderId="23" xfId="0" applyNumberFormat="1" applyFont="1" applyFill="1" applyBorder="1" applyAlignment="1">
      <alignment horizontal="center" vertical="center"/>
    </xf>
    <xf numFmtId="164" fontId="47" fillId="8" borderId="23" xfId="0" applyNumberFormat="1" applyFont="1" applyFill="1" applyBorder="1" applyAlignment="1">
      <alignment horizontal="center" vertical="center"/>
    </xf>
    <xf numFmtId="164" fontId="47" fillId="8" borderId="14" xfId="0" applyNumberFormat="1" applyFont="1" applyFill="1" applyBorder="1" applyAlignment="1">
      <alignment horizontal="center" vertical="center"/>
    </xf>
    <xf numFmtId="164" fontId="46" fillId="9" borderId="13" xfId="0" applyNumberFormat="1" applyFont="1" applyFill="1" applyBorder="1" applyAlignment="1">
      <alignment horizontal="center" vertical="center"/>
    </xf>
    <xf numFmtId="164" fontId="46" fillId="9" borderId="27" xfId="0" applyNumberFormat="1" applyFont="1" applyFill="1" applyBorder="1" applyAlignment="1">
      <alignment horizontal="center" vertical="center"/>
    </xf>
    <xf numFmtId="164" fontId="48" fillId="14" borderId="15" xfId="0" applyNumberFormat="1" applyFont="1" applyFill="1" applyBorder="1" applyAlignment="1">
      <alignment horizontal="center" vertical="center"/>
    </xf>
    <xf numFmtId="164" fontId="48" fillId="14" borderId="28" xfId="0" applyNumberFormat="1" applyFont="1" applyFill="1" applyBorder="1" applyAlignment="1">
      <alignment horizontal="center" vertical="center"/>
    </xf>
    <xf numFmtId="164" fontId="49" fillId="6" borderId="14" xfId="0" applyNumberFormat="1" applyFont="1" applyFill="1" applyBorder="1" applyAlignment="1">
      <alignment horizontal="center" vertical="center"/>
    </xf>
    <xf numFmtId="164" fontId="49" fillId="6" borderId="23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20" fontId="27" fillId="4" borderId="0" xfId="0" applyNumberFormat="1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52" fillId="4" borderId="21" xfId="0" applyFont="1" applyFill="1" applyBorder="1"/>
    <xf numFmtId="0" fontId="52" fillId="4" borderId="12" xfId="0" applyFont="1" applyFill="1" applyBorder="1"/>
    <xf numFmtId="0" fontId="52" fillId="4" borderId="22" xfId="0" applyFont="1" applyFill="1" applyBorder="1"/>
    <xf numFmtId="0" fontId="0" fillId="4" borderId="20" xfId="0" applyFill="1" applyBorder="1"/>
    <xf numFmtId="0" fontId="53" fillId="4" borderId="20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23" xfId="0" applyFill="1" applyBorder="1" applyAlignment="1">
      <alignment vertical="center"/>
    </xf>
    <xf numFmtId="0" fontId="36" fillId="4" borderId="2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37" fillId="11" borderId="20" xfId="0" applyFont="1" applyFill="1" applyBorder="1" applyAlignment="1">
      <alignment vertical="center"/>
    </xf>
    <xf numFmtId="0" fontId="37" fillId="11" borderId="0" xfId="0" applyFont="1" applyFill="1" applyAlignment="1">
      <alignment vertical="center"/>
    </xf>
    <xf numFmtId="0" fontId="37" fillId="11" borderId="23" xfId="0" applyFont="1" applyFill="1" applyBorder="1" applyAlignment="1">
      <alignment vertical="center"/>
    </xf>
    <xf numFmtId="0" fontId="37" fillId="4" borderId="20" xfId="0" applyFont="1" applyFill="1" applyBorder="1" applyAlignment="1">
      <alignment vertical="center"/>
    </xf>
    <xf numFmtId="0" fontId="37" fillId="9" borderId="20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23" xfId="0" applyFont="1" applyFill="1" applyBorder="1" applyAlignment="1">
      <alignment vertical="center"/>
    </xf>
    <xf numFmtId="0" fontId="55" fillId="9" borderId="20" xfId="0" applyFont="1" applyFill="1" applyBorder="1" applyAlignment="1">
      <alignment vertical="center"/>
    </xf>
    <xf numFmtId="0" fontId="56" fillId="9" borderId="0" xfId="0" applyFont="1" applyFill="1" applyAlignment="1">
      <alignment vertical="center"/>
    </xf>
    <xf numFmtId="0" fontId="56" fillId="9" borderId="23" xfId="0" applyFont="1" applyFill="1" applyBorder="1" applyAlignment="1">
      <alignment vertical="center"/>
    </xf>
    <xf numFmtId="0" fontId="56" fillId="4" borderId="0" xfId="0" applyFont="1" applyFill="1" applyAlignment="1">
      <alignment vertical="center"/>
    </xf>
    <xf numFmtId="0" fontId="56" fillId="4" borderId="23" xfId="0" applyFont="1" applyFill="1" applyBorder="1" applyAlignment="1">
      <alignment vertical="center"/>
    </xf>
    <xf numFmtId="0" fontId="56" fillId="4" borderId="2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36" fillId="4" borderId="18" xfId="0" applyFont="1" applyFill="1" applyBorder="1" applyAlignment="1">
      <alignment vertical="center"/>
    </xf>
    <xf numFmtId="0" fontId="37" fillId="4" borderId="18" xfId="0" applyFont="1" applyFill="1" applyBorder="1" applyAlignment="1">
      <alignment vertical="center"/>
    </xf>
    <xf numFmtId="0" fontId="37" fillId="4" borderId="29" xfId="0" applyFont="1" applyFill="1" applyBorder="1" applyAlignment="1">
      <alignment vertical="center"/>
    </xf>
    <xf numFmtId="0" fontId="58" fillId="16" borderId="20" xfId="0" applyFont="1" applyFill="1" applyBorder="1" applyAlignment="1">
      <alignment horizontal="left" vertical="center"/>
    </xf>
    <xf numFmtId="0" fontId="59" fillId="16" borderId="20" xfId="0" applyFont="1" applyFill="1" applyBorder="1" applyAlignment="1">
      <alignment horizontal="left" vertical="center"/>
    </xf>
    <xf numFmtId="0" fontId="39" fillId="16" borderId="20" xfId="0" applyFont="1" applyFill="1" applyBorder="1" applyAlignment="1">
      <alignment horizontal="left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6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zoomScale="75" zoomScaleNormal="75" workbookViewId="0">
      <selection activeCell="S7" sqref="S7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88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42"/>
    </row>
    <row r="2" spans="1:12" ht="12" customHeight="1">
      <c r="A2" s="191"/>
      <c r="B2" s="90"/>
      <c r="C2" s="90"/>
      <c r="D2" s="90"/>
      <c r="E2" s="90"/>
      <c r="F2" s="90"/>
      <c r="G2" s="90"/>
      <c r="H2" s="90"/>
      <c r="I2" s="90"/>
      <c r="J2" s="90"/>
      <c r="K2" s="43"/>
      <c r="L2" s="43"/>
    </row>
    <row r="3" spans="1:12" ht="26" customHeight="1">
      <c r="A3" s="192" t="s">
        <v>23</v>
      </c>
      <c r="B3" s="193"/>
      <c r="C3" s="193"/>
      <c r="D3" s="193"/>
      <c r="E3" s="194"/>
      <c r="F3" s="194"/>
      <c r="G3" s="194"/>
      <c r="H3" s="194"/>
      <c r="I3" s="194"/>
      <c r="J3" s="194"/>
      <c r="K3" s="195"/>
      <c r="L3" s="43"/>
    </row>
    <row r="4" spans="1:12" ht="24" customHeight="1">
      <c r="A4" s="196" t="s">
        <v>59</v>
      </c>
      <c r="B4" s="197"/>
      <c r="C4" s="197"/>
      <c r="D4" s="197"/>
      <c r="E4" s="197"/>
      <c r="F4" s="197"/>
      <c r="G4" s="197"/>
      <c r="H4" s="197"/>
      <c r="I4" s="197"/>
      <c r="J4" s="197"/>
      <c r="K4" s="112"/>
      <c r="L4" s="43"/>
    </row>
    <row r="5" spans="1:12" ht="24" customHeight="1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12"/>
      <c r="L5" s="43"/>
    </row>
    <row r="6" spans="1:12" ht="28" customHeight="1">
      <c r="A6" s="198" t="s">
        <v>17</v>
      </c>
      <c r="B6" s="199"/>
      <c r="C6" s="199"/>
      <c r="D6" s="199"/>
      <c r="E6" s="199"/>
      <c r="F6" s="199"/>
      <c r="G6" s="199"/>
      <c r="H6" s="199"/>
      <c r="I6" s="199"/>
      <c r="J6" s="199"/>
      <c r="K6" s="200"/>
      <c r="L6" s="53"/>
    </row>
    <row r="7" spans="1:12" ht="22.75" customHeight="1">
      <c r="A7" s="198" t="s">
        <v>60</v>
      </c>
      <c r="B7" s="199"/>
      <c r="C7" s="199"/>
      <c r="D7" s="199"/>
      <c r="E7" s="199"/>
      <c r="F7" s="199"/>
      <c r="G7" s="199"/>
      <c r="H7" s="199"/>
      <c r="I7" s="199"/>
      <c r="J7" s="199"/>
      <c r="K7" s="200"/>
      <c r="L7" s="53"/>
    </row>
    <row r="8" spans="1:12" ht="23" customHeight="1">
      <c r="A8" s="198" t="s">
        <v>61</v>
      </c>
      <c r="B8" s="199"/>
      <c r="C8" s="199"/>
      <c r="D8" s="199"/>
      <c r="E8" s="199"/>
      <c r="F8" s="199"/>
      <c r="G8" s="199"/>
      <c r="H8" s="199"/>
      <c r="I8" s="199"/>
      <c r="J8" s="199"/>
      <c r="K8" s="200"/>
      <c r="L8" s="53"/>
    </row>
    <row r="9" spans="1:12" ht="23" customHeight="1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200"/>
      <c r="L9" s="53"/>
    </row>
    <row r="10" spans="1:12" ht="23" customHeight="1">
      <c r="A10" s="113" t="s">
        <v>38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4"/>
      <c r="L10" s="53"/>
    </row>
    <row r="11" spans="1:12" s="90" customFormat="1" ht="23" customHeight="1">
      <c r="A11" s="201"/>
      <c r="B11" s="197"/>
      <c r="C11" s="197"/>
      <c r="D11" s="197"/>
      <c r="E11" s="197"/>
      <c r="F11" s="197"/>
      <c r="G11" s="197"/>
      <c r="H11" s="197"/>
      <c r="I11" s="197"/>
      <c r="J11" s="197"/>
      <c r="K11" s="112"/>
      <c r="L11" s="89"/>
    </row>
    <row r="12" spans="1:12" ht="27" customHeight="1">
      <c r="A12" s="138" t="s">
        <v>21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54"/>
    </row>
    <row r="13" spans="1:12" ht="24" customHeight="1">
      <c r="A13" s="141" t="s">
        <v>22</v>
      </c>
      <c r="B13" s="142"/>
      <c r="C13" s="142"/>
      <c r="D13" s="142"/>
      <c r="E13" s="142"/>
      <c r="F13" s="142"/>
      <c r="G13" s="142"/>
      <c r="H13" s="142"/>
      <c r="I13" s="139"/>
      <c r="J13" s="139"/>
      <c r="K13" s="140"/>
      <c r="L13" s="54"/>
    </row>
    <row r="14" spans="1:12" ht="24" customHeight="1">
      <c r="A14" s="141" t="s">
        <v>39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54"/>
    </row>
    <row r="15" spans="1:12" ht="24" customHeight="1">
      <c r="A15" s="138" t="s">
        <v>40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40"/>
      <c r="L15" s="54"/>
    </row>
    <row r="16" spans="1:12" ht="24" customHeight="1">
      <c r="A16" s="138" t="s">
        <v>41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/>
      <c r="L16" s="54"/>
    </row>
    <row r="17" spans="1:12" ht="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40"/>
      <c r="L17" s="54"/>
    </row>
    <row r="18" spans="1:12" ht="24" customHeight="1">
      <c r="A18" s="138" t="s">
        <v>42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40"/>
      <c r="L18" s="54"/>
    </row>
    <row r="19" spans="1:12" ht="24" customHeight="1">
      <c r="A19" s="138" t="s">
        <v>31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40"/>
      <c r="L19" s="54"/>
    </row>
    <row r="20" spans="1:12" ht="24" customHeight="1">
      <c r="A20" s="138" t="s">
        <v>43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54"/>
    </row>
    <row r="21" spans="1:12" ht="24" customHeight="1">
      <c r="A21" s="138" t="s">
        <v>44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40"/>
      <c r="L21" s="54"/>
    </row>
    <row r="22" spans="1:12" s="90" customFormat="1" ht="24" customHeight="1">
      <c r="A22" s="201"/>
      <c r="B22" s="197"/>
      <c r="C22" s="197"/>
      <c r="D22" s="197"/>
      <c r="E22" s="197"/>
      <c r="F22" s="197"/>
      <c r="G22" s="197"/>
      <c r="H22" s="197"/>
      <c r="I22" s="197"/>
      <c r="J22" s="197"/>
      <c r="K22" s="112"/>
      <c r="L22" s="89"/>
    </row>
    <row r="23" spans="1:12" s="45" customFormat="1" ht="25" customHeight="1">
      <c r="A23" s="202" t="s">
        <v>62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44"/>
    </row>
    <row r="24" spans="1:12" s="45" customFormat="1" ht="25" customHeight="1">
      <c r="A24" s="205" t="s">
        <v>63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7"/>
      <c r="L24" s="52"/>
    </row>
    <row r="25" spans="1:12" s="45" customFormat="1" ht="23" customHeight="1">
      <c r="A25" s="205" t="s">
        <v>64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7"/>
    </row>
    <row r="26" spans="1:12" s="45" customFormat="1" ht="23" customHeight="1">
      <c r="A26" s="205" t="s">
        <v>65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7"/>
    </row>
    <row r="27" spans="1:12" s="45" customFormat="1" ht="23" customHeight="1">
      <c r="A27" s="205" t="s">
        <v>66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7"/>
    </row>
    <row r="28" spans="1:12" s="92" customFormat="1" ht="25" customHeight="1">
      <c r="A28" s="210"/>
      <c r="B28" s="208"/>
      <c r="C28" s="208"/>
      <c r="D28" s="208"/>
      <c r="E28" s="208"/>
      <c r="F28" s="208"/>
      <c r="G28" s="208"/>
      <c r="H28" s="208"/>
      <c r="I28" s="208"/>
      <c r="J28" s="208"/>
      <c r="K28" s="209"/>
      <c r="L28" s="91"/>
    </row>
    <row r="29" spans="1:12" ht="25" customHeight="1">
      <c r="A29" s="138" t="s">
        <v>24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46"/>
    </row>
    <row r="30" spans="1:12" ht="25" customHeight="1">
      <c r="A30" s="138" t="s">
        <v>25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40"/>
      <c r="L30" s="46"/>
    </row>
    <row r="31" spans="1:12" s="90" customFormat="1" ht="25" customHeight="1">
      <c r="A31" s="115"/>
      <c r="B31" s="197"/>
      <c r="C31" s="197"/>
      <c r="D31" s="197"/>
      <c r="E31" s="197"/>
      <c r="F31" s="197"/>
      <c r="G31" s="197"/>
      <c r="H31" s="197"/>
      <c r="I31" s="197"/>
      <c r="J31" s="197"/>
      <c r="K31" s="112"/>
      <c r="L31" s="91"/>
    </row>
    <row r="32" spans="1:12" s="49" customFormat="1" ht="18.5" customHeight="1">
      <c r="A32" s="196" t="s">
        <v>26</v>
      </c>
      <c r="B32" s="211"/>
      <c r="C32" s="211"/>
      <c r="D32" s="211"/>
      <c r="E32" s="211"/>
      <c r="F32" s="197"/>
      <c r="G32" s="197"/>
      <c r="H32" s="197"/>
      <c r="I32" s="197"/>
      <c r="J32" s="197"/>
      <c r="K32" s="112"/>
      <c r="L32" s="50"/>
    </row>
    <row r="33" spans="1:11" ht="20.5" customHeight="1">
      <c r="A33" s="143" t="s">
        <v>49</v>
      </c>
      <c r="B33" s="212"/>
      <c r="C33" s="212"/>
      <c r="D33" s="212"/>
      <c r="E33" s="212"/>
      <c r="F33" s="213"/>
      <c r="G33" s="213"/>
      <c r="H33" s="213"/>
      <c r="I33" s="213"/>
      <c r="J33" s="213"/>
      <c r="K33" s="214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tabSelected="1"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10" ht="30" customHeight="1">
      <c r="A1" s="36" t="s">
        <v>0</v>
      </c>
      <c r="B1" s="47" t="s">
        <v>27</v>
      </c>
      <c r="C1" s="97"/>
      <c r="D1" s="58" t="s">
        <v>28</v>
      </c>
      <c r="E1" s="37" t="s">
        <v>1</v>
      </c>
      <c r="F1" s="47" t="s">
        <v>2</v>
      </c>
      <c r="G1" s="95"/>
      <c r="H1" s="31"/>
    </row>
    <row r="2" spans="1:10" ht="20" customHeight="1">
      <c r="A2" s="38" t="s">
        <v>18</v>
      </c>
      <c r="B2" s="48" t="s">
        <v>29</v>
      </c>
      <c r="C2" s="55" t="s">
        <v>32</v>
      </c>
      <c r="D2" s="57">
        <f>DATE(2024,1,1)</f>
        <v>43830</v>
      </c>
      <c r="E2" s="55" t="s">
        <v>3</v>
      </c>
      <c r="F2" s="48" t="s">
        <v>30</v>
      </c>
      <c r="G2" s="94"/>
      <c r="H2" s="56"/>
    </row>
    <row r="3" spans="1:10" ht="20" customHeight="1" thickBot="1">
      <c r="A3" s="38"/>
      <c r="B3" s="94"/>
      <c r="C3" s="55" t="s">
        <v>33</v>
      </c>
      <c r="D3" s="123">
        <f>D2+DAY(5)</f>
        <v>43836</v>
      </c>
      <c r="E3" s="39"/>
      <c r="F3" s="93"/>
      <c r="G3" s="93"/>
      <c r="H3" s="32"/>
    </row>
    <row r="4" spans="1:10" s="3" customFormat="1" ht="46.5" customHeight="1">
      <c r="A4" s="21" t="s">
        <v>4</v>
      </c>
      <c r="B4" s="22" t="s">
        <v>19</v>
      </c>
      <c r="C4" s="22" t="s">
        <v>37</v>
      </c>
      <c r="D4" s="24" t="s">
        <v>5</v>
      </c>
      <c r="E4" s="22" t="s">
        <v>6</v>
      </c>
      <c r="F4" s="23" t="s">
        <v>7</v>
      </c>
      <c r="G4" s="24" t="s">
        <v>34</v>
      </c>
      <c r="H4" s="25" t="s">
        <v>8</v>
      </c>
    </row>
    <row r="5" spans="1:10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v>0</v>
      </c>
      <c r="D5" s="60"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v>0</v>
      </c>
    </row>
    <row r="6" spans="1:10" ht="17.25" customHeight="1">
      <c r="A6" s="59">
        <f>D2</f>
        <v>43830</v>
      </c>
      <c r="B6" s="65" t="str">
        <f>IF(E6="", "","(journée continue)")</f>
        <v/>
      </c>
      <c r="C6" s="133">
        <f>IF(OR(AND(D5=0/24, D6=0/24,), AND(C5=0/24, D6=0/24), (MOD(D6-C5,24) =D6)), 0/24, C5+1/24)</f>
        <v>0</v>
      </c>
      <c r="D6" s="60">
        <v>0</v>
      </c>
      <c r="E6" s="134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5"/>
      <c r="H6" s="119"/>
    </row>
    <row r="7" spans="1:10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126"/>
      <c r="H7" s="33">
        <f>IF((E5)&lt;12/24,0/24,(E5)-12/24)</f>
        <v>0</v>
      </c>
    </row>
    <row r="8" spans="1:10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v>0</v>
      </c>
      <c r="D8" s="60"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v>0</v>
      </c>
      <c r="I8" s="128"/>
      <c r="J8" s="132"/>
    </row>
    <row r="9" spans="1:10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33">
        <f>IF(OR(AND(D8=0/24, D9=0/24,), AND(C8=0/24, D9=0/24), (MOD(D9-C8,24) =D9)), 0/24, C8+1/24)</f>
        <v>0</v>
      </c>
      <c r="D9" s="60">
        <v>0</v>
      </c>
      <c r="E9" s="134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5"/>
      <c r="H9" s="120"/>
    </row>
    <row r="10" spans="1:10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126"/>
      <c r="H10" s="33">
        <f>IF((E8)&lt;12/24,0/24,(E8)-12/24)</f>
        <v>0</v>
      </c>
    </row>
    <row r="11" spans="1:10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v>0</v>
      </c>
      <c r="D11" s="60"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27">
        <f>IF(AND(D8=0, D9=0), 0/24, (IF(D11=0/24,0/24,IF((MOD(D11-D9,1))&gt;=11/24,0/24,11/24-(MOD(D11-D9,1))))))</f>
        <v>0</v>
      </c>
      <c r="H11" s="51">
        <v>0</v>
      </c>
    </row>
    <row r="12" spans="1:10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33">
        <f>IF(OR(AND(D11=0/24, D12=0/24,), AND(C11=0/24, D12=0/24), (MOD(D12-C11,24) =D12)), 0/24, C11+1/24)</f>
        <v>0</v>
      </c>
      <c r="D12" s="62">
        <v>0</v>
      </c>
      <c r="E12" s="134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1"/>
      <c r="H12" s="121"/>
    </row>
    <row r="13" spans="1:10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126"/>
      <c r="H13" s="33">
        <f>IF((E11)&lt;12/24,0/24,(E11)-12/24)</f>
        <v>0</v>
      </c>
    </row>
    <row r="14" spans="1:10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v>0</v>
      </c>
      <c r="D14" s="60"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v>0</v>
      </c>
    </row>
    <row r="15" spans="1:10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33">
        <f>IF(OR(AND(D14=0/24, D15=0/24,), AND(C14=0/24, D15=0/24), (MOD(D15-C14,24) =D15)), 0/24, C14+1/24)</f>
        <v>0</v>
      </c>
      <c r="D15" s="60">
        <v>0</v>
      </c>
      <c r="E15" s="134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5"/>
      <c r="H15" s="120"/>
    </row>
    <row r="16" spans="1:10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126"/>
      <c r="H16" s="33">
        <f>IF((E14)&lt;12/24,0/24,(E14)-12/24)</f>
        <v>0</v>
      </c>
    </row>
    <row r="17" spans="1:10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v>0</v>
      </c>
      <c r="D17" s="60"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 11/24,0/24,11/24-(MOD(D17-D15,1))))))</f>
        <v>0</v>
      </c>
      <c r="H17" s="51">
        <v>0</v>
      </c>
    </row>
    <row r="18" spans="1:10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33">
        <f>IF(OR(AND(D17=0/24, D18=0/24,), AND(C17=0/24, D18=0/24), (MOD(D18-C17,24) =D18)), 0/24, C17+1/24)</f>
        <v>0</v>
      </c>
      <c r="D18" s="62">
        <v>0</v>
      </c>
      <c r="E18" s="134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5"/>
      <c r="H18" s="120"/>
    </row>
    <row r="19" spans="1:10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126"/>
      <c r="H19" s="33">
        <f>IF((E17)&lt;12/24,0/24,(E17)-12/24)</f>
        <v>0</v>
      </c>
    </row>
    <row r="20" spans="1:10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v>0</v>
      </c>
      <c r="D20" s="60"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 11/24,0/24,11/24-(MOD(D20-D18,1))))))</f>
        <v>0</v>
      </c>
      <c r="H20" s="51">
        <v>0</v>
      </c>
    </row>
    <row r="21" spans="1:10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33">
        <f>IF(OR(AND(D20=0/24, D21=0/24,), AND(C20=0/24, D21=0/24), (MOD(D21-C20,24) =D21)), 0/24, C20+1/24)</f>
        <v>0</v>
      </c>
      <c r="D21" s="60">
        <v>0</v>
      </c>
      <c r="E21" s="134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5"/>
      <c r="H21" s="122"/>
    </row>
    <row r="22" spans="1:10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10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v>0</v>
      </c>
      <c r="D23" s="60"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v>0</v>
      </c>
      <c r="J23" s="132"/>
    </row>
    <row r="24" spans="1:10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33">
        <f>IF(OR(AND(D23=0/24, D24=0/24,), AND(C23=0/24, D24=0/24), (MOD(D24-C23,24) =D24)), 0/24, C23+1/24)</f>
        <v>0</v>
      </c>
      <c r="D24" s="60">
        <v>0</v>
      </c>
      <c r="E24" s="134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22"/>
    </row>
    <row r="25" spans="1:10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10" ht="17.25" customHeight="1" thickBot="1">
      <c r="A26" s="29"/>
      <c r="B26" s="116"/>
      <c r="C26" s="104"/>
      <c r="D26" s="105" t="s">
        <v>9</v>
      </c>
      <c r="E26" s="106">
        <f>SUM(E5,E6,E8,E9,E11,E12,E14,E15,E17,E18,E20,E21,E23,E24)</f>
        <v>0</v>
      </c>
      <c r="F26" s="106">
        <f>SUM(F5,F6,F8,F9,F11,F12,F14,F15,F17,F18,F20,F21,F23,F24)</f>
        <v>0</v>
      </c>
      <c r="G26" s="107">
        <f>SUM(G5,G8,G11,G14,G17,G20,G23)</f>
        <v>0</v>
      </c>
      <c r="H26" s="108">
        <f>SUM(H23,H24,H21,H20,H18,H17,H15,H14,H12,H11,H9,H8,H6,H5,)</f>
        <v>0</v>
      </c>
    </row>
    <row r="27" spans="1:10" s="3" customFormat="1" ht="13" thickBot="1">
      <c r="A27" s="4"/>
      <c r="B27" s="5"/>
      <c r="C27" s="187">
        <f>IF(F15 &lt;&gt; " ", IF(F14&gt;8 / 24,F15+F14-8 / 24,0 /24), IF(F14&gt;8 / 24,F14-8 / 24,0 /24))</f>
        <v>0</v>
      </c>
      <c r="D27" s="5"/>
      <c r="E27" s="6"/>
      <c r="F27" s="6"/>
      <c r="G27" s="6"/>
      <c r="H27" s="7"/>
    </row>
    <row r="28" spans="1:10" ht="17.25" customHeight="1">
      <c r="A28" s="109">
        <f>IF(A6 = "", Fin, IF(A6&gt;DATE(YEAR(A6),3,20),IF(A6&lt;DATE(YEAR(A6),12,21),7 / 24,6 / 24),6 /24))</f>
        <v>0.25</v>
      </c>
      <c r="B28" s="186">
        <f>IF(F6 &lt;&gt; " ", IF(F5&gt;8 / 24,F6+F5-8 / 24,0 /24),  IF(F5&gt;8 / 24,F5-8 / 24,0 /24))</f>
        <v>0</v>
      </c>
      <c r="C28" s="186">
        <f>IF(F18 &lt;&gt; " ", IF(F17&gt;8 / 24,F18+F17-8 / 24,0 /24), IF(F17&gt;8 / 24,F17-8 / 24,0 /24))</f>
        <v>0</v>
      </c>
      <c r="D28" s="72" t="s">
        <v>10</v>
      </c>
      <c r="E28" s="26"/>
      <c r="F28" s="27" t="s">
        <v>50</v>
      </c>
      <c r="G28" s="27"/>
      <c r="H28" s="101"/>
    </row>
    <row r="29" spans="1:10" ht="17.25" customHeight="1">
      <c r="A29" s="109">
        <f>IF(A9= "", Fin, IF(A9&gt;DATE(YEAR(A9),3,20),IF(A9&lt;DATE(YEAR(A9),12,21),7 / 24,6 / 24),6 /24))</f>
        <v>0.25</v>
      </c>
      <c r="B29" s="186">
        <f>IF(F9 &lt;&gt; " ", IF(F8&gt;8 / 24,F9+F8-8 / 24,0 /24), IF(F8&gt;8 / 24,F8-8 / 24,0 /24) )</f>
        <v>0</v>
      </c>
      <c r="C29" s="186">
        <f>IF(F21 &lt;&gt; " ", IF(F20&gt;8 / 24,F21+F20-8 / 24,0 /24), IF(F20&gt;8 / 24,F20-8 / 24,0 /24))</f>
        <v>0</v>
      </c>
      <c r="D29" s="73" t="s">
        <v>36</v>
      </c>
      <c r="E29" s="15"/>
      <c r="F29" s="129">
        <v>1193.9903899999999</v>
      </c>
      <c r="G29" s="183">
        <f>IF(G30&gt;7 / 24,7 / 24,G30)</f>
        <v>0</v>
      </c>
      <c r="H29" s="184">
        <f>IF(G30&gt;7 / 24,IF(G30&lt;10 / 24,G30-7 / 24, 3/24),0 / 24)</f>
        <v>0</v>
      </c>
    </row>
    <row r="30" spans="1:10" ht="17.25" customHeight="1" thickBot="1">
      <c r="A30" s="109">
        <f>IF(A12 = "", Fin, IF(A12&gt;DATE(YEAR(A12),3,20),IF(A12&lt;DATE(YEAR(A12),12,21),7 / 24,6 / 24),6 /24))</f>
        <v>0.25</v>
      </c>
      <c r="B30" s="186">
        <f>IF(F12 &lt;&gt; " ", IF(F11&gt;8 / 24,F12+F11-8 / 24,0 /24),IF(F11&gt;8 / 24,F11-8 / 24,0 /24))</f>
        <v>0</v>
      </c>
      <c r="C30" s="186">
        <f>IF(F24 &lt;&gt; " ", IF(F23&gt;8 / 24,F24+F23-8 / 24,0 /24), IF(F23&gt;8 / 24,F23-8 / 24,0 /24))</f>
        <v>0</v>
      </c>
      <c r="D30" s="87" t="s">
        <v>45</v>
      </c>
      <c r="E30" s="88"/>
      <c r="F30" s="130">
        <f>((+F29)/35)*1.25</f>
        <v>42.642513928571432</v>
      </c>
      <c r="G30" s="181">
        <f>IF(E6 &lt;&gt; "", E6+E5, E5)</f>
        <v>0</v>
      </c>
      <c r="H30" s="182">
        <f>IF(G30&gt;10 / 24,G30-10 /24,0/24)</f>
        <v>0</v>
      </c>
    </row>
    <row r="31" spans="1:10" s="3" customFormat="1" ht="17.25" customHeight="1">
      <c r="A31" s="110">
        <f>IF(A15 = "", Fin, IF(A15&gt;DATE(YEAR(A15),3,20),IF(A15&lt;DATE(YEAR(A15),12,21),7 / 24,6 / 24),6 /24))</f>
        <v>0.25</v>
      </c>
      <c r="B31" s="162" t="s">
        <v>46</v>
      </c>
      <c r="C31" s="159"/>
      <c r="D31" s="74" t="s">
        <v>11</v>
      </c>
      <c r="E31" s="16">
        <f>SUM(G29,G31,G33,G35,G37,G39,G41)</f>
        <v>0</v>
      </c>
      <c r="F31" s="80">
        <f>(F30*E31)*24</f>
        <v>0</v>
      </c>
      <c r="G31" s="179">
        <f>IF(G32&gt;7 / 24,7 / 24,(G32))</f>
        <v>0</v>
      </c>
      <c r="H31" s="180">
        <f>IF(G32&gt;7 / 24,IF(G32&lt;10 / 24,G32-7 / 24, 3/24),0 / 24)</f>
        <v>0</v>
      </c>
    </row>
    <row r="32" spans="1:10" s="3" customFormat="1" ht="17.25" customHeight="1">
      <c r="A32" s="110">
        <f>IF(A18 = "", Fin, IF(A18&gt;DATE(YEAR(A18),3,20),IF(A18&lt;DATE(YEAR(A18),12,21),7 / 24,6 / 24),6 /24))</f>
        <v>0.25</v>
      </c>
      <c r="B32" s="163" t="s">
        <v>47</v>
      </c>
      <c r="C32" s="160" t="s">
        <v>51</v>
      </c>
      <c r="D32" s="75" t="s">
        <v>12</v>
      </c>
      <c r="E32" s="17">
        <f>SUM(H29,H31,H33,H35,H37,H39,H41)</f>
        <v>0</v>
      </c>
      <c r="F32" s="81">
        <f>((F30*E32)*24)*1.5</f>
        <v>0</v>
      </c>
      <c r="G32" s="178">
        <f>IF(E9 &lt;&gt; "", E9+E8, E8)</f>
        <v>0</v>
      </c>
      <c r="H32" s="177">
        <f>IF(G32&gt;10 / 24,G32-10 /24,0/24)</f>
        <v>0</v>
      </c>
    </row>
    <row r="33" spans="1:8" s="3" customFormat="1" ht="17.25" customHeight="1" thickBot="1">
      <c r="A33" s="110">
        <f>IF(A21 = "", Fin, IF(A21&gt;DATE(YEAR(A21),3,20),IF(A21&lt;DATE(YEAR(A21),12,21),7 / 24,6 / 24),6 /24))</f>
        <v>0.25</v>
      </c>
      <c r="B33" s="164">
        <v>2.0833333333333332E-2</v>
      </c>
      <c r="C33" s="161" t="s">
        <v>52</v>
      </c>
      <c r="D33" s="76" t="s">
        <v>53</v>
      </c>
      <c r="E33" s="18">
        <f>SUM(H30,H32,H34,H36,H38,H40,H42)</f>
        <v>0</v>
      </c>
      <c r="F33" s="82">
        <f>((F30*E33)*24)*2</f>
        <v>0</v>
      </c>
      <c r="G33" s="175">
        <f>IF(G34&gt;7 / 24,7 / 24,(G34))</f>
        <v>0</v>
      </c>
      <c r="H33" s="176">
        <f>IF(G34&gt;7 / 24,IF(G34&lt;10 / 24,G34-7 / 24, 3/24),0 / 24)</f>
        <v>0</v>
      </c>
    </row>
    <row r="34" spans="1:8" s="3" customFormat="1" ht="17.25" customHeight="1">
      <c r="A34" s="111">
        <f>IF(A24 = "", Fin, IF(A24&gt;DATE(YEAR(A24),3,20),IF(A24&lt;DATE(YEAR(A24),12,21),7 / 24,6 / 24),6 /24))</f>
        <v>0.25</v>
      </c>
      <c r="B34" s="9"/>
      <c r="C34" s="144"/>
      <c r="D34" s="145" t="s">
        <v>54</v>
      </c>
      <c r="E34" s="146">
        <f>F26</f>
        <v>0</v>
      </c>
      <c r="F34" s="147">
        <f>((F30*(SUM(F26,B28,B29,B30,C27,C28,C29,C30)))*24)*0.5</f>
        <v>0</v>
      </c>
      <c r="G34" s="173">
        <f>IF(E12 &lt;&gt; "", E11+E12, E11)</f>
        <v>0</v>
      </c>
      <c r="H34" s="174">
        <f>IF(G34&gt;10 / 24,G34-10 /24,0/24)</f>
        <v>0</v>
      </c>
    </row>
    <row r="35" spans="1:8" s="3" customFormat="1" ht="17.25" customHeight="1" thickBot="1">
      <c r="A35" s="8"/>
      <c r="B35" s="40"/>
      <c r="C35" s="11"/>
      <c r="D35" s="78" t="s">
        <v>55</v>
      </c>
      <c r="E35" s="20">
        <f>G26</f>
        <v>0</v>
      </c>
      <c r="F35" s="84">
        <f>((F30*E35)*24)</f>
        <v>0</v>
      </c>
      <c r="G35" s="171">
        <f>IF(G36&gt;7 / 24,7 / 24,(G36))</f>
        <v>0</v>
      </c>
      <c r="H35" s="172">
        <f>IF(G36&gt;7 / 24,IF(G36&lt;10 / 24,G36-7 / 24, 3/24),0 / 24)</f>
        <v>0</v>
      </c>
    </row>
    <row r="36" spans="1:8" s="3" customFormat="1" ht="17.25" customHeight="1">
      <c r="A36" s="8"/>
      <c r="B36" s="68" t="s">
        <v>13</v>
      </c>
      <c r="C36" s="10"/>
      <c r="D36" s="77" t="s">
        <v>35</v>
      </c>
      <c r="E36" s="19">
        <f>H26</f>
        <v>0</v>
      </c>
      <c r="F36" s="83">
        <f>(F30*E36)*24</f>
        <v>0</v>
      </c>
      <c r="G36" s="170">
        <f>IF(E15 &lt;&gt; "", E14+E15, E14)</f>
        <v>0</v>
      </c>
      <c r="H36" s="169">
        <f>IF(G36&gt;10 / 24,G36-10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15</v>
      </c>
      <c r="E37" s="20">
        <v>0</v>
      </c>
      <c r="F37" s="84">
        <f>(F30*E37)*24</f>
        <v>0</v>
      </c>
      <c r="G37" s="171">
        <f>IF(G38&gt;7 / 24,7 / 24,(G38))</f>
        <v>0</v>
      </c>
      <c r="H37" s="171">
        <f>IF(G38&gt;7 / 24,IF(G38&lt;10 / 24,G38-7 / 24, 3/24),0 / 24)</f>
        <v>0</v>
      </c>
    </row>
    <row r="38" spans="1:8" s="3" customFormat="1" ht="17.25" customHeight="1">
      <c r="A38" s="30"/>
      <c r="B38" s="70" t="s">
        <v>14</v>
      </c>
      <c r="C38" s="35"/>
      <c r="D38" s="135" t="s">
        <v>20</v>
      </c>
      <c r="E38" s="136">
        <f>IF(B7&lt;&gt;"",E5,IF(B10&lt;&gt;"",E8,IF(B13&lt;&gt;"",E11,IF(B16&lt;&gt;"",E14,IF(B19&lt;&gt;"",E17,IF(B22&lt;&gt;"",E20, IF(B25&lt;&gt;"",E23, 0)))))))</f>
        <v>0</v>
      </c>
      <c r="F38" s="83">
        <f>(F30*E38)*24</f>
        <v>0</v>
      </c>
      <c r="G38" s="170">
        <f>IF(E18 &lt;&gt; "", E17+E18, E17)</f>
        <v>0</v>
      </c>
      <c r="H38" s="169">
        <f>IF(G38&gt;10 / 24,G38-10 /24,0/24)</f>
        <v>0</v>
      </c>
    </row>
    <row r="39" spans="1:8" s="3" customFormat="1" ht="17.25" customHeight="1" thickBot="1">
      <c r="A39" s="216" t="s">
        <v>48</v>
      </c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185">
        <f>SUM(E21,E18,E15,E12,E9,E6,E24)/B33</f>
        <v>0</v>
      </c>
      <c r="F39" s="137"/>
      <c r="G39" s="165">
        <f>IF(G40&gt;7 / 24,7 / 24,(G40))</f>
        <v>0</v>
      </c>
      <c r="H39" s="166">
        <f>IF(G40&gt;7 / 24,IF(G40&lt;10 / 24,G40-7 / 24, 3/24),0 / 24)</f>
        <v>0</v>
      </c>
    </row>
    <row r="40" spans="1:8" ht="17.25" customHeight="1" thickBot="1">
      <c r="A40" s="216" t="s">
        <v>56</v>
      </c>
      <c r="B40" s="6"/>
      <c r="C40" s="148"/>
      <c r="D40" s="85" t="s">
        <v>16</v>
      </c>
      <c r="E40" s="86">
        <f>IF(E26 &lt;&gt; 0/24, IF((E26/B42)&lt;7/24, (7*B42) /24, E26), 0)</f>
        <v>0</v>
      </c>
      <c r="F40" s="131">
        <f>IF(E40=0/24,0,IF((E26/B42)&lt;7/24,(((7*B42)*F30)+SUM(F32:F38)),SUM(F31:F38)))</f>
        <v>0</v>
      </c>
      <c r="G40" s="168">
        <f>IF(E21 &lt;&gt; "", E20+E21, E20)</f>
        <v>0</v>
      </c>
      <c r="H40" s="167">
        <f>IF(G40&gt;10 / 24,G40-10 /24,0/24)</f>
        <v>0</v>
      </c>
    </row>
    <row r="41" spans="1:8" ht="20">
      <c r="A41" s="217" t="s">
        <v>67</v>
      </c>
      <c r="B41" s="102"/>
      <c r="C41" s="153" t="str">
        <f>IF(B42 &gt;4, "Attention : tarif extra non applicable! (Plus de 4 jours travaillés)", "")</f>
        <v/>
      </c>
      <c r="D41" s="154"/>
      <c r="E41" s="149"/>
      <c r="F41" s="149"/>
      <c r="G41" s="155">
        <f>IF(G42&gt;7 / 24,7 / 24,(G42))</f>
        <v>0</v>
      </c>
      <c r="H41" s="156">
        <f>IF(G42&gt;7 / 24,IF(G42&lt;10 / 24,G42-7 / 24, 3/24),0 / 24)</f>
        <v>0</v>
      </c>
    </row>
    <row r="42" spans="1:8" ht="19" customHeight="1">
      <c r="A42" s="124"/>
      <c r="B42" s="117">
        <f>COUNTIF(E5,"&lt;&gt;0" )+COUNTIF(E8,"&lt;&gt;0")+COUNTIF(E11,"&lt;&gt;0")+COUNTIF(E14,"&lt;&gt;0")+COUNTIF(E17,"&lt;&gt;0")+COUNTIF(E20,"&lt;&gt;0")+COUNTIF(E23,"&lt;&gt;0")</f>
        <v>0</v>
      </c>
      <c r="C42" s="152" t="str">
        <f>IF(B43 &gt;4, "Attention : vous avez fait plus de 4 jours cette semaine : la tarif extra n'est plus applicable", "")</f>
        <v/>
      </c>
      <c r="D42" s="151"/>
      <c r="E42" s="150"/>
      <c r="F42" s="150"/>
      <c r="G42" s="157">
        <f>IF(E24&lt;&gt; "", E23+E24, E23)</f>
        <v>0</v>
      </c>
      <c r="H42" s="158">
        <f>IF(G42&gt;10 / 24,G42-10 /24,0/24)</f>
        <v>0</v>
      </c>
    </row>
  </sheetData>
  <sheetProtection sheet="1" selectLockedCells="1"/>
  <conditionalFormatting sqref="D41">
    <cfRule type="cellIs" dxfId="5" priority="2" operator="greaterThan">
      <formula>4</formula>
    </cfRule>
  </conditionalFormatting>
  <conditionalFormatting sqref="D42">
    <cfRule type="cellIs" dxfId="4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36" t="s">
        <v>0</v>
      </c>
      <c r="B1" s="47" t="str">
        <f>'1er Ass'!B1</f>
        <v>"Production"</v>
      </c>
      <c r="C1" s="97"/>
      <c r="D1" s="58" t="str">
        <f>'1er Ass'!D1</f>
        <v>Semaine N°</v>
      </c>
      <c r="E1" s="37" t="s">
        <v>1</v>
      </c>
      <c r="F1" s="47" t="str">
        <f>'1er Ass'!F1</f>
        <v>Caméra</v>
      </c>
      <c r="G1" s="95"/>
      <c r="H1" s="31"/>
    </row>
    <row r="2" spans="1:8" ht="20" customHeight="1">
      <c r="A2" s="38" t="s">
        <v>18</v>
      </c>
      <c r="B2" s="48" t="str">
        <f>'1er Ass'!B2</f>
        <v>"Film"</v>
      </c>
      <c r="C2" s="55" t="s">
        <v>32</v>
      </c>
      <c r="D2" s="57">
        <f>DATE(2024,1,1)</f>
        <v>43830</v>
      </c>
      <c r="E2" s="55" t="s">
        <v>3</v>
      </c>
      <c r="F2" s="48" t="s">
        <v>30</v>
      </c>
      <c r="G2" s="94"/>
      <c r="H2" s="56"/>
    </row>
    <row r="3" spans="1:8" ht="20" customHeight="1" thickBot="1">
      <c r="A3" s="38"/>
      <c r="B3" s="94"/>
      <c r="C3" s="55" t="s">
        <v>33</v>
      </c>
      <c r="D3" s="123">
        <f>D2+DAY(5)</f>
        <v>43836</v>
      </c>
      <c r="E3" s="39"/>
      <c r="F3" s="93"/>
      <c r="G3" s="93"/>
      <c r="H3" s="32"/>
    </row>
    <row r="4" spans="1:8" s="3" customFormat="1" ht="46.5" customHeight="1">
      <c r="A4" s="21" t="s">
        <v>4</v>
      </c>
      <c r="B4" s="22" t="s">
        <v>19</v>
      </c>
      <c r="C4" s="22" t="s">
        <v>37</v>
      </c>
      <c r="D4" s="24" t="s">
        <v>5</v>
      </c>
      <c r="E4" s="22" t="s">
        <v>6</v>
      </c>
      <c r="F4" s="23" t="s">
        <v>7</v>
      </c>
      <c r="G4" s="24" t="s">
        <v>34</v>
      </c>
      <c r="H4" s="25" t="s">
        <v>8</v>
      </c>
    </row>
    <row r="5" spans="1:8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f>'1er Ass'!C5</f>
        <v>0</v>
      </c>
      <c r="D5" s="60">
        <f>'1er Ass'!D5</f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f>'1er Ass'!H5</f>
        <v>0</v>
      </c>
    </row>
    <row r="6" spans="1:8" ht="17.25" customHeight="1">
      <c r="A6" s="59">
        <f>D2</f>
        <v>43830</v>
      </c>
      <c r="B6" s="65" t="str">
        <f>IF(E6="", "","(journée continue)")</f>
        <v/>
      </c>
      <c r="C6" s="133">
        <f>IF(OR(AND(D5=0/24, D6=0/24,), AND(C5=0/24, D6=0/24), (MOD(D6-C5,24) =D6)), 0/24, C5+1/24)</f>
        <v>0</v>
      </c>
      <c r="D6" s="60">
        <f>'1er Ass'!D6</f>
        <v>0</v>
      </c>
      <c r="E6" s="134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5"/>
      <c r="H6" s="119"/>
    </row>
    <row r="7" spans="1:8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126"/>
      <c r="H7" s="33">
        <f>IF((E5)&lt;12/24,0/24,(E5)-12/24)</f>
        <v>0</v>
      </c>
    </row>
    <row r="8" spans="1:8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f>'1er Ass'!C8</f>
        <v>0</v>
      </c>
      <c r="D8" s="60">
        <f>'1er Ass'!D8</f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f>'1er Ass'!H8</f>
        <v>0</v>
      </c>
    </row>
    <row r="9" spans="1:8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33">
        <f>IF(OR(AND(D8=0/24, D9=0/24,), AND(C8=0/24, D9=0/24), (MOD(D9-C8,24) =D9)), 0/24, C8+1/24)</f>
        <v>0</v>
      </c>
      <c r="D9" s="60">
        <f>'1er Ass'!D9</f>
        <v>0</v>
      </c>
      <c r="E9" s="134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5"/>
      <c r="H9" s="120"/>
    </row>
    <row r="10" spans="1:8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126"/>
      <c r="H10" s="33">
        <f>IF((E8)&lt;12/24,0/24,(E8)-12/24)</f>
        <v>0</v>
      </c>
    </row>
    <row r="11" spans="1:8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f>'1er Ass'!C11</f>
        <v>0</v>
      </c>
      <c r="D11" s="60">
        <f>'1er Ass'!D11</f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27">
        <f>IF(AND(D8=0, D9=0), 0/24, (IF(D11=0/24,0/24,IF((MOD(D11-D9,1))&gt;=11/24,0/24,11/24-(MOD(D11-D9,1))))))</f>
        <v>0</v>
      </c>
      <c r="H11" s="51">
        <f>'1er Ass'!H11</f>
        <v>0</v>
      </c>
    </row>
    <row r="12" spans="1:8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33">
        <f>IF(OR(AND(D11=0/24, D12=0/24,), AND(C11=0/24, D12=0/24), (MOD(D12-C11,24) =D12)), 0/24, C11+1/24)</f>
        <v>0</v>
      </c>
      <c r="D12" s="60">
        <f>'1er Ass'!D12</f>
        <v>0</v>
      </c>
      <c r="E12" s="134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1"/>
      <c r="H12" s="121"/>
    </row>
    <row r="13" spans="1:8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126"/>
      <c r="H13" s="33">
        <f>IF((E11)&lt;12/24,0/24,(E11)-12/24)</f>
        <v>0</v>
      </c>
    </row>
    <row r="14" spans="1:8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f>'1er Ass'!C14</f>
        <v>0</v>
      </c>
      <c r="D14" s="60">
        <f>'1er Ass'!D14</f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f>'1er Ass'!H14</f>
        <v>0</v>
      </c>
    </row>
    <row r="15" spans="1:8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33">
        <f>IF(OR(AND(D14=0/24, D15=0/24,), AND(C14=0/24, D15=0/24), (MOD(D15-C14,24) =D15)), 0/24, C14+1/24)</f>
        <v>0</v>
      </c>
      <c r="D15" s="60">
        <f>'1er Ass'!D15</f>
        <v>0</v>
      </c>
      <c r="E15" s="134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5"/>
      <c r="H15" s="120"/>
    </row>
    <row r="16" spans="1:8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126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f>'1er Ass'!C17</f>
        <v>0</v>
      </c>
      <c r="D17" s="60">
        <f>'1er Ass'!D17</f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 11/24,0/24,11/24-(MOD(D17-D15,1))))))</f>
        <v>0</v>
      </c>
      <c r="H17" s="51">
        <f>'1er Ass'!H17</f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33">
        <f>IF(OR(AND(D17=0/24, D18=0/24,), AND(C17=0/24, D18=0/24), (MOD(D18-C17,24) =D18)), 0/24, C17+1/24)</f>
        <v>0</v>
      </c>
      <c r="D18" s="60">
        <f>'1er Ass'!D18</f>
        <v>0</v>
      </c>
      <c r="E18" s="134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5"/>
      <c r="H18" s="12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126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f>'1er Ass'!C20</f>
        <v>0</v>
      </c>
      <c r="D20" s="60">
        <f>'1er Ass'!D20</f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 11/24,0/24,11/24-(MOD(D20-D18,1))))))</f>
        <v>0</v>
      </c>
      <c r="H20" s="51">
        <f>'1er Ass'!H20</f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33">
        <f>IF(OR(AND(D20=0/24, D21=0/24,), AND(C20=0/24, D21=0/24), (MOD(D21-C20,24) =D21)), 0/24, C20+1/24)</f>
        <v>0</v>
      </c>
      <c r="D21" s="60">
        <f>'1er Ass'!D21</f>
        <v>0</v>
      </c>
      <c r="E21" s="134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5"/>
      <c r="H21" s="12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f>'1er Ass'!C23</f>
        <v>0</v>
      </c>
      <c r="D23" s="60">
        <f>'1er Ass'!D23</f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f>'1er Ass'!H23</f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33">
        <f>IF(OR(AND(D23=0/24, D24=0/24,), AND(C23=0/24, D24=0/24), (MOD(D24-C23,24) =D24)), 0/24, C23+1/24)</f>
        <v>0</v>
      </c>
      <c r="D24" s="60">
        <f>'1er Ass'!D24</f>
        <v>0</v>
      </c>
      <c r="E24" s="134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2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16"/>
      <c r="C26" s="104"/>
      <c r="D26" s="105" t="s">
        <v>9</v>
      </c>
      <c r="E26" s="106">
        <f>SUM(E5,E6,E8,E9,E11,E12,E14,E15,E17,E18,E20,E21,E23,E24)</f>
        <v>0</v>
      </c>
      <c r="F26" s="106">
        <f>SUM(F5,F6,F8,F9,F11,F12,F14,F15,F17,F18,F20,F21,F23,F24)</f>
        <v>0</v>
      </c>
      <c r="G26" s="107">
        <f>SUM(G5,G8,G11,G14,G17,G20,G23)</f>
        <v>0</v>
      </c>
      <c r="H26" s="108">
        <f>SUM(H23,H24,H21,H20,H18,H17,H15,H14,H12,H11,H9,H8,H6,H5,)</f>
        <v>0</v>
      </c>
    </row>
    <row r="27" spans="1:8" s="3" customFormat="1" ht="13" thickBot="1">
      <c r="A27" s="4"/>
      <c r="B27" s="5"/>
      <c r="C27" s="187">
        <f>IF(F15 &lt;&gt; " ", IF(F14&gt;8 / 24,F15+F14-8 / 24,0 /24), IF(F14&gt;8 / 24,F14-8 / 24,0 /24))</f>
        <v>0</v>
      </c>
      <c r="D27" s="5"/>
      <c r="E27" s="6"/>
      <c r="F27" s="6"/>
      <c r="G27" s="6"/>
      <c r="H27" s="7"/>
    </row>
    <row r="28" spans="1:8" ht="17.25" customHeight="1">
      <c r="A28" s="109">
        <f>IF(A6 = "", Fin, IF(A6&gt;DATE(YEAR(A6),3,20),IF(A6&lt;DATE(YEAR(A6),12,21),7 / 24,6 / 24),6 /24))</f>
        <v>0.25</v>
      </c>
      <c r="B28" s="186">
        <f>IF(F6 &lt;&gt; " ", IF(F5&gt;8 / 24,F6+F5-8 / 24,0 /24),  IF(F5&gt;8 / 24,F5-8 / 24,0 /24))</f>
        <v>0</v>
      </c>
      <c r="C28" s="186">
        <f>IF(F18 &lt;&gt; " ", IF(F17&gt;8 / 24,F18+F17-8 / 24,0 /24), IF(F17&gt;8 / 24,F17-8 / 24,0 /24))</f>
        <v>0</v>
      </c>
      <c r="D28" s="72" t="s">
        <v>10</v>
      </c>
      <c r="E28" s="26"/>
      <c r="F28" s="27" t="s">
        <v>57</v>
      </c>
      <c r="G28" s="27"/>
      <c r="H28" s="101"/>
    </row>
    <row r="29" spans="1:8" ht="17.25" customHeight="1">
      <c r="A29" s="109">
        <f>IF(A9= "", Fin, IF(A9&gt;DATE(YEAR(A9),3,20),IF(A9&lt;DATE(YEAR(A9),12,21),7 / 24,6 / 24),6 /24))</f>
        <v>0.25</v>
      </c>
      <c r="B29" s="186">
        <f>IF(F9 &lt;&gt; " ", IF(F8&gt;8 / 24,F9+F8-8 / 24,0 /24), IF(F8&gt;8 / 24,F8-8 / 24,0 /24) )</f>
        <v>0</v>
      </c>
      <c r="C29" s="186">
        <f>IF(F21 &lt;&gt; " ", IF(F20&gt;8 / 24,F21+F20-8 / 24,0 /24), IF(F20&gt;8 / 24,F20-8 / 24,0 /24))</f>
        <v>0</v>
      </c>
      <c r="D29" s="73" t="s">
        <v>36</v>
      </c>
      <c r="E29" s="15"/>
      <c r="F29" s="129">
        <v>936.57624375</v>
      </c>
      <c r="G29" s="183">
        <f>IF(G30&gt;7 / 24,7 / 24,G30)</f>
        <v>0</v>
      </c>
      <c r="H29" s="184">
        <f>IF(G30&gt;7 / 24,IF(G30&lt;10 / 24,G30-7 / 24, 3/24),0 / 24)</f>
        <v>0</v>
      </c>
    </row>
    <row r="30" spans="1:8" ht="17.25" customHeight="1" thickBot="1">
      <c r="A30" s="109">
        <f>IF(A12 = "", Fin, IF(A12&gt;DATE(YEAR(A12),3,20),IF(A12&lt;DATE(YEAR(A12),12,21),7 / 24,6 / 24),6 /24))</f>
        <v>0.25</v>
      </c>
      <c r="B30" s="186">
        <f>IF(F12 &lt;&gt; " ", IF(F11&gt;8 / 24,F12+F11-8 / 24,0 /24),IF(F11&gt;8 / 24,F11-8 / 24,0 /24))</f>
        <v>0</v>
      </c>
      <c r="C30" s="186">
        <f>IF(F24 &lt;&gt; " ", IF(F23&gt;8 / 24,F24+F23-8 / 24,0 /24), IF(F23&gt;8 / 24,F23-8 / 24,0 /24))</f>
        <v>0</v>
      </c>
      <c r="D30" s="87" t="s">
        <v>45</v>
      </c>
      <c r="E30" s="88"/>
      <c r="F30" s="130">
        <f>((+F29)/35)*1.25</f>
        <v>33.449151562499999</v>
      </c>
      <c r="G30" s="181">
        <f>IF(E6 &lt;&gt; "", E6+E5, E5)</f>
        <v>0</v>
      </c>
      <c r="H30" s="182">
        <f>IF(G30&gt;10 / 24,G30-10 /24,0/24)</f>
        <v>0</v>
      </c>
    </row>
    <row r="31" spans="1:8" s="3" customFormat="1" ht="17.25" customHeight="1">
      <c r="A31" s="110">
        <f>IF(A15 = "", Fin, IF(A15&gt;DATE(YEAR(A15),3,20),IF(A15&lt;DATE(YEAR(A15),12,21),7 / 24,6 / 24),6 /24))</f>
        <v>0.25</v>
      </c>
      <c r="B31" s="162" t="s">
        <v>46</v>
      </c>
      <c r="C31" s="159"/>
      <c r="D31" s="74" t="s">
        <v>11</v>
      </c>
      <c r="E31" s="16">
        <f>SUM(G29,G31,G33,G35,G37,G39,G41)</f>
        <v>0</v>
      </c>
      <c r="F31" s="80">
        <f>(F30*E31)*24</f>
        <v>0</v>
      </c>
      <c r="G31" s="179">
        <f>IF(G32&gt;7 / 24,7 / 24,(G32))</f>
        <v>0</v>
      </c>
      <c r="H31" s="180">
        <f>IF(G32&gt;7 / 24,IF(G32&lt;10 / 24,G32-7 / 24, 3/24),0 / 24)</f>
        <v>0</v>
      </c>
    </row>
    <row r="32" spans="1:8" s="3" customFormat="1" ht="17.25" customHeight="1">
      <c r="A32" s="110">
        <f>IF(A18 = "", Fin, IF(A18&gt;DATE(YEAR(A18),3,20),IF(A18&lt;DATE(YEAR(A18),12,21),7 / 24,6 / 24),6 /24))</f>
        <v>0.25</v>
      </c>
      <c r="B32" s="163" t="s">
        <v>47</v>
      </c>
      <c r="C32" s="160" t="s">
        <v>51</v>
      </c>
      <c r="D32" s="75" t="s">
        <v>12</v>
      </c>
      <c r="E32" s="17">
        <f>SUM(H29,H31,H33,H35,H37,H39,H41)</f>
        <v>0</v>
      </c>
      <c r="F32" s="81">
        <f>((F30*E32)*24)*1.5</f>
        <v>0</v>
      </c>
      <c r="G32" s="178">
        <f>IF(E9 &lt;&gt; "", E9+E8, E8)</f>
        <v>0</v>
      </c>
      <c r="H32" s="177">
        <f>IF(G32&gt;10 / 24,G32-10 /24,0/24)</f>
        <v>0</v>
      </c>
    </row>
    <row r="33" spans="1:8" s="3" customFormat="1" ht="17.25" customHeight="1" thickBot="1">
      <c r="A33" s="110">
        <f>IF(A21 = "", Fin, IF(A21&gt;DATE(YEAR(A21),3,20),IF(A21&lt;DATE(YEAR(A21),12,21),7 / 24,6 / 24),6 /24))</f>
        <v>0.25</v>
      </c>
      <c r="B33" s="164">
        <v>2.0833333333333332E-2</v>
      </c>
      <c r="C33" s="161" t="s">
        <v>52</v>
      </c>
      <c r="D33" s="76" t="s">
        <v>53</v>
      </c>
      <c r="E33" s="18">
        <f>SUM(H30,H32,H34,H36,H38,H40,H42)</f>
        <v>0</v>
      </c>
      <c r="F33" s="82">
        <f>((F30*E33)*24)*2</f>
        <v>0</v>
      </c>
      <c r="G33" s="175">
        <f>IF(G34&gt;7 / 24,7 / 24,(G34))</f>
        <v>0</v>
      </c>
      <c r="H33" s="176">
        <f>IF(G34&gt;7 / 24,IF(G34&lt;10 / 24,G34-7 / 24, 3/24),0 / 24)</f>
        <v>0</v>
      </c>
    </row>
    <row r="34" spans="1:8" s="3" customFormat="1" ht="17.25" customHeight="1">
      <c r="A34" s="111">
        <f>IF(A24 = "", Fin, IF(A24&gt;DATE(YEAR(A24),3,20),IF(A24&lt;DATE(YEAR(A24),12,21),7 / 24,6 / 24),6 /24))</f>
        <v>0.25</v>
      </c>
      <c r="B34" s="9"/>
      <c r="C34" s="144"/>
      <c r="D34" s="145" t="s">
        <v>54</v>
      </c>
      <c r="E34" s="146">
        <f>F26</f>
        <v>0</v>
      </c>
      <c r="F34" s="147">
        <f>((F30*(SUM(F26,B28,B29,B30,C27,C28,C29,C30)))*24)*0.5</f>
        <v>0</v>
      </c>
      <c r="G34" s="173">
        <f>IF(E12 &lt;&gt; "", E11+E12, E11)</f>
        <v>0</v>
      </c>
      <c r="H34" s="174">
        <f>IF(G34&gt;10 / 24,G34-10 /24,0/24)</f>
        <v>0</v>
      </c>
    </row>
    <row r="35" spans="1:8" s="3" customFormat="1" ht="17.25" customHeight="1" thickBot="1">
      <c r="A35" s="8"/>
      <c r="B35" s="40"/>
      <c r="C35" s="11"/>
      <c r="D35" s="78" t="s">
        <v>55</v>
      </c>
      <c r="E35" s="20">
        <f>G26</f>
        <v>0</v>
      </c>
      <c r="F35" s="84">
        <f>((F30*E35)*24)</f>
        <v>0</v>
      </c>
      <c r="G35" s="171">
        <f>IF(G36&gt;7 / 24,7 / 24,(G36))</f>
        <v>0</v>
      </c>
      <c r="H35" s="172">
        <f>IF(G36&gt;7 / 24,IF(G36&lt;10 / 24,G36-7 / 24, 3/24),0 / 24)</f>
        <v>0</v>
      </c>
    </row>
    <row r="36" spans="1:8" s="3" customFormat="1" ht="17.25" customHeight="1">
      <c r="A36" s="8"/>
      <c r="B36" s="68" t="s">
        <v>13</v>
      </c>
      <c r="C36" s="10"/>
      <c r="D36" s="77" t="s">
        <v>35</v>
      </c>
      <c r="E36" s="19">
        <f>H26</f>
        <v>0</v>
      </c>
      <c r="F36" s="83">
        <f>(F30*E36)*24</f>
        <v>0</v>
      </c>
      <c r="G36" s="170">
        <f>IF(E15 &lt;&gt; "", E14+E15, E14)</f>
        <v>0</v>
      </c>
      <c r="H36" s="169">
        <f>IF(G36&gt;10 / 24,G36-10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15</v>
      </c>
      <c r="E37" s="20">
        <v>0</v>
      </c>
      <c r="F37" s="84">
        <f>(F30*E37)*24</f>
        <v>0</v>
      </c>
      <c r="G37" s="171">
        <f>IF(G38&gt;7 / 24,7 / 24,(G38))</f>
        <v>0</v>
      </c>
      <c r="H37" s="171">
        <f>IF(G38&gt;7 / 24,IF(G38&lt;10 / 24,G38-7 / 24, 3/24),0 / 24)</f>
        <v>0</v>
      </c>
    </row>
    <row r="38" spans="1:8" s="3" customFormat="1" ht="17.25" customHeight="1">
      <c r="A38" s="30"/>
      <c r="B38" s="70" t="s">
        <v>14</v>
      </c>
      <c r="C38" s="35"/>
      <c r="D38" s="135" t="s">
        <v>20</v>
      </c>
      <c r="E38" s="136">
        <f>IF(B7&lt;&gt;"",E5,IF(B10&lt;&gt;"",E8,IF(B13&lt;&gt;"",E11,IF(B16&lt;&gt;"",E14,IF(B19&lt;&gt;"",E17,IF(B22&lt;&gt;"",E20, IF(B25&lt;&gt;"",E23, 0)))))))</f>
        <v>0</v>
      </c>
      <c r="F38" s="83">
        <f>(F30*E38)*24</f>
        <v>0</v>
      </c>
      <c r="G38" s="170">
        <f>IF(E18 &lt;&gt; "", E17+E18, E17)</f>
        <v>0</v>
      </c>
      <c r="H38" s="169">
        <f>IF(G38&gt;10 / 24,G38-10 /24,0/24)</f>
        <v>0</v>
      </c>
    </row>
    <row r="39" spans="1:8" s="3" customFormat="1" ht="17.25" customHeight="1" thickBot="1">
      <c r="A39" s="30" t="s">
        <v>48</v>
      </c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185">
        <f>SUM(E21,E18,E15,E12,E9,E6,E24)/B33</f>
        <v>0</v>
      </c>
      <c r="F39" s="137"/>
      <c r="G39" s="165">
        <f>IF(G40&gt;7 / 24,7 / 24,(G40))</f>
        <v>0</v>
      </c>
      <c r="H39" s="166">
        <f>IF(G40&gt;7 / 24,IF(G40&lt;10 / 24,G40-7 / 24, 3/24),0 / 24)</f>
        <v>0</v>
      </c>
    </row>
    <row r="40" spans="1:8" ht="17.25" customHeight="1" thickBot="1">
      <c r="A40" s="103" t="s">
        <v>56</v>
      </c>
      <c r="B40" s="6"/>
      <c r="C40" s="148"/>
      <c r="D40" s="85" t="s">
        <v>16</v>
      </c>
      <c r="E40" s="86">
        <f>IF(E26 &lt;&gt; 0/24, IF((E26/B42)&lt;7/24, (7*B42) /24, E26), 0)</f>
        <v>0</v>
      </c>
      <c r="F40" s="131">
        <f>IF(E40=0/24,0,IF((E26/B42)&lt;7/24,(((7*B42)*F30)+SUM(F32:F38)),SUM(F31:F38)))</f>
        <v>0</v>
      </c>
      <c r="G40" s="168">
        <f>IF(E21 &lt;&gt; "", E20+E21, E20)</f>
        <v>0</v>
      </c>
      <c r="H40" s="167">
        <f>IF(G40&gt;10 / 24,G40-10 /24,0/24)</f>
        <v>0</v>
      </c>
    </row>
    <row r="41" spans="1:8" ht="20">
      <c r="A41" s="215" t="s">
        <v>67</v>
      </c>
      <c r="B41" s="102"/>
      <c r="C41" s="153" t="str">
        <f>IF(B42 &gt;4, "Attention : tarif extra non applicable! (Plus de 4 jours travaillés)", "")</f>
        <v/>
      </c>
      <c r="D41" s="154"/>
      <c r="E41" s="149"/>
      <c r="F41" s="149"/>
      <c r="G41" s="155">
        <f>IF(G42&gt;7 / 24,7 / 24,(G42))</f>
        <v>0</v>
      </c>
      <c r="H41" s="156">
        <f>IF(G42&gt;7 / 24,IF(G42&lt;10 / 24,G42-7 / 24, 3/24),0 / 24)</f>
        <v>0</v>
      </c>
    </row>
    <row r="42" spans="1:8" ht="20">
      <c r="A42" s="124"/>
      <c r="B42" s="117">
        <f>COUNTIF(E5,"&lt;&gt;0" )+COUNTIF(E8,"&lt;&gt;0")+COUNTIF(E11,"&lt;&gt;0")+COUNTIF(E14,"&lt;&gt;0")+COUNTIF(E17,"&lt;&gt;0")+COUNTIF(E20,"&lt;&gt;0")+COUNTIF(E23,"&lt;&gt;0")</f>
        <v>0</v>
      </c>
      <c r="C42" s="152" t="str">
        <f>IF(B43 &gt;4, "Attention : vous avez fait plus de 4 jours cette semaine : la tarif extra n'est plus applicable", "")</f>
        <v/>
      </c>
      <c r="D42" s="151"/>
      <c r="E42" s="150"/>
      <c r="F42" s="150"/>
      <c r="G42" s="157">
        <f>IF(E24&lt;&gt; "", E23+E24, E23)</f>
        <v>0</v>
      </c>
      <c r="H42" s="158">
        <f>IF(G42&gt;10 / 24,G42-10 /24,0/24)</f>
        <v>0</v>
      </c>
    </row>
  </sheetData>
  <sheetProtection sheet="1" selectLockedCells="1"/>
  <conditionalFormatting sqref="D41">
    <cfRule type="cellIs" dxfId="3" priority="2" operator="greaterThan">
      <formula>4</formula>
    </cfRule>
  </conditionalFormatting>
  <conditionalFormatting sqref="D42">
    <cfRule type="cellIs" dxfId="2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D1" sqref="D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36" t="s">
        <v>0</v>
      </c>
      <c r="B1" s="47" t="str">
        <f>'1er Ass'!B1</f>
        <v>"Production"</v>
      </c>
      <c r="C1" s="97"/>
      <c r="D1" s="58" t="str">
        <f>'1er Ass'!D1</f>
        <v>Semaine N°</v>
      </c>
      <c r="E1" s="37" t="s">
        <v>1</v>
      </c>
      <c r="F1" s="47" t="str">
        <f>'1er Ass'!F1</f>
        <v>Caméra</v>
      </c>
      <c r="G1" s="95"/>
      <c r="H1" s="31"/>
    </row>
    <row r="2" spans="1:8" ht="20" customHeight="1">
      <c r="A2" s="38" t="s">
        <v>18</v>
      </c>
      <c r="B2" s="48" t="str">
        <f>'1er Ass'!B2</f>
        <v>"Film"</v>
      </c>
      <c r="C2" s="55" t="s">
        <v>32</v>
      </c>
      <c r="D2" s="57">
        <f>'1er Ass'!D2</f>
        <v>43830</v>
      </c>
      <c r="E2" s="55" t="s">
        <v>3</v>
      </c>
      <c r="F2" s="48" t="s">
        <v>30</v>
      </c>
      <c r="G2" s="94"/>
      <c r="H2" s="56"/>
    </row>
    <row r="3" spans="1:8" ht="20" customHeight="1" thickBot="1">
      <c r="A3" s="38"/>
      <c r="B3" s="94"/>
      <c r="C3" s="55" t="s">
        <v>33</v>
      </c>
      <c r="D3" s="123">
        <f>D2+DAY(5)</f>
        <v>43836</v>
      </c>
      <c r="E3" s="39"/>
      <c r="F3" s="93"/>
      <c r="G3" s="93"/>
      <c r="H3" s="32"/>
    </row>
    <row r="4" spans="1:8" s="3" customFormat="1" ht="46.5" customHeight="1">
      <c r="A4" s="21" t="s">
        <v>4</v>
      </c>
      <c r="B4" s="22" t="s">
        <v>19</v>
      </c>
      <c r="C4" s="22" t="s">
        <v>37</v>
      </c>
      <c r="D4" s="24" t="s">
        <v>5</v>
      </c>
      <c r="E4" s="22" t="s">
        <v>6</v>
      </c>
      <c r="F4" s="23" t="s">
        <v>7</v>
      </c>
      <c r="G4" s="24" t="s">
        <v>34</v>
      </c>
      <c r="H4" s="25" t="s">
        <v>8</v>
      </c>
    </row>
    <row r="5" spans="1:8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f>'1er Ass'!C5</f>
        <v>0</v>
      </c>
      <c r="D5" s="60">
        <f>'1er Ass'!D5</f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f>'1er Ass'!H5</f>
        <v>0</v>
      </c>
    </row>
    <row r="6" spans="1:8" ht="17.25" customHeight="1">
      <c r="A6" s="59">
        <f>D2</f>
        <v>43830</v>
      </c>
      <c r="B6" s="65" t="str">
        <f>IF(E6="", "","(journée continue)")</f>
        <v/>
      </c>
      <c r="C6" s="133">
        <f>IF(OR(AND(D5=0/24, D6=0/24,), AND(C5=0/24, D6=0/24), (MOD(D6-C5,24) =D6)), 0/24, C5+1/24)</f>
        <v>0</v>
      </c>
      <c r="D6" s="60">
        <f>'1er Ass'!D6</f>
        <v>0</v>
      </c>
      <c r="E6" s="134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"/>
      <c r="H6" s="119"/>
    </row>
    <row r="7" spans="1:8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98"/>
      <c r="H7" s="33">
        <f>IF((E5)&lt;12/24,0/24,(E5)-12/24)</f>
        <v>0</v>
      </c>
    </row>
    <row r="8" spans="1:8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f>'1er Ass'!C8</f>
        <v>0</v>
      </c>
      <c r="D8" s="60">
        <f>'1er Ass'!D8</f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f>'1er Ass'!H8</f>
        <v>0</v>
      </c>
    </row>
    <row r="9" spans="1:8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33">
        <f>IF(OR(AND(D8=0/24, D9=0/24,), AND(C8=0/24, D9=0/24), (MOD(D9-C8,24) =D9)), 0/24, C8+1/24)</f>
        <v>0</v>
      </c>
      <c r="D9" s="60">
        <f>'1er Ass'!D9</f>
        <v>0</v>
      </c>
      <c r="E9" s="134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"/>
      <c r="H9" s="120"/>
    </row>
    <row r="10" spans="1:8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98"/>
      <c r="H10" s="33">
        <f>IF((E8)&lt;12/24,0/24,(E8)-12/24)</f>
        <v>0</v>
      </c>
    </row>
    <row r="11" spans="1:8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f>'1er Ass'!C11</f>
        <v>0</v>
      </c>
      <c r="D11" s="60">
        <f>'1er Ass'!D11</f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1">
        <f>IF(AND(D8=0, D9=0), 0/24, (IF(D11=0/24,0/24,IF((MOD(D11-D9,1))&gt;=11/24,0/24,11/24-(MOD(D11-D9,1))))))</f>
        <v>0</v>
      </c>
      <c r="H11" s="51">
        <f>'1er Ass'!H11</f>
        <v>0</v>
      </c>
    </row>
    <row r="12" spans="1:8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33">
        <f>IF(OR(AND(D11=0/24, D12=0/24,), AND(C11=0/24, D12=0/24), (MOD(D12-C11,24) =D12)), 0/24, C11+1/24)</f>
        <v>0</v>
      </c>
      <c r="D12" s="60">
        <f>'1er Ass'!D12</f>
        <v>0</v>
      </c>
      <c r="E12" s="134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2"/>
      <c r="H12" s="121"/>
    </row>
    <row r="13" spans="1:8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99"/>
      <c r="H13" s="33">
        <f>IF((E11)&lt;12/24,0/24,(E11)-12/24)</f>
        <v>0</v>
      </c>
    </row>
    <row r="14" spans="1:8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f>'1er Ass'!C14</f>
        <v>0</v>
      </c>
      <c r="D14" s="60">
        <f>'1er Ass'!D14</f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f>'1er Ass'!H14</f>
        <v>0</v>
      </c>
    </row>
    <row r="15" spans="1:8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33">
        <f>IF(OR(AND(D14=0/24, D15=0/24,), AND(C14=0/24, D15=0/24), (MOD(D15-C14,24) =D15)), 0/24, C14+1/24)</f>
        <v>0</v>
      </c>
      <c r="D15" s="60">
        <f>'1er Ass'!D15</f>
        <v>0</v>
      </c>
      <c r="E15" s="134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"/>
      <c r="H15" s="120"/>
    </row>
    <row r="16" spans="1:8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34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f>'1er Ass'!C17</f>
        <v>0</v>
      </c>
      <c r="D17" s="60">
        <f>'1er Ass'!D17</f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0/24,(IF(D17=0/24,0/24,IF((MOD(D17-D15,1))&gt;=11/24,0/24,11/24-(MOD(D17-D15,1))))))</f>
        <v>0</v>
      </c>
      <c r="H17" s="51">
        <f>'1er Ass'!H17</f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33">
        <f>IF(OR(AND(D17=0/24, D18=0/24,), AND(C17=0/24, D18=0/24), (MOD(D18-C17,24) =D18)), 0/24, C17+1/24)</f>
        <v>0</v>
      </c>
      <c r="D18" s="60">
        <f>'1er Ass'!D18</f>
        <v>0</v>
      </c>
      <c r="E18" s="134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"/>
      <c r="H18" s="12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66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f>'1er Ass'!C20</f>
        <v>0</v>
      </c>
      <c r="D20" s="60">
        <f>'1er Ass'!D20</f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(IF(D20=0/24,0/24,IF((MOD(D20-D18,1))&gt;=11/24,0/24, 11/24-(MOD(D20-D18,1))))))</f>
        <v>0</v>
      </c>
      <c r="H20" s="51">
        <f>'1er Ass'!H20</f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33">
        <f>IF(OR(AND(D20=0/24, D21=0/24,), AND(C20=0/24, D21=0/24), (MOD(D21-C20,24) =D21)), 0/24, C20+1/24)</f>
        <v>0</v>
      </c>
      <c r="D21" s="60">
        <f>'1er Ass'!D21</f>
        <v>0</v>
      </c>
      <c r="E21" s="134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"/>
      <c r="H21" s="12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f>'1er Ass'!C23</f>
        <v>0</v>
      </c>
      <c r="D23" s="60">
        <f>'1er Ass'!D23</f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f>'1er Ass'!H23</f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33">
        <f>IF(OR(AND(D23=0/24, D24=0/24,), AND(C23=0/24, D24=0/24), (MOD(D24-C23,24) =D24)), 0/24, C23+1/24)</f>
        <v>0</v>
      </c>
      <c r="D24" s="60">
        <f>'1er Ass'!D24</f>
        <v>0</v>
      </c>
      <c r="E24" s="134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2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16"/>
      <c r="C26" s="104"/>
      <c r="D26" s="105" t="s">
        <v>9</v>
      </c>
      <c r="E26" s="106">
        <f>SUM(E5,E6,E8,E9,E11,E12,E14,E15,E17,E18,E20,E21,E23,E24)</f>
        <v>0</v>
      </c>
      <c r="F26" s="106">
        <f>SUM(F5,F6,F8,F9,F11,F12,F14,F15,F17,F18,F20,F21,F23,F24)</f>
        <v>0</v>
      </c>
      <c r="G26" s="107">
        <f>SUM(G5,G8,G11,G14,G17,G20,G23)</f>
        <v>0</v>
      </c>
      <c r="H26" s="108">
        <f>SUM(H23,H24,H21,H20,H18,H17,H15,H14,H12,H11,H9,H8,H6,H5,)</f>
        <v>0</v>
      </c>
    </row>
    <row r="27" spans="1:8" s="3" customFormat="1" ht="13" thickBot="1">
      <c r="A27" s="4"/>
      <c r="B27" s="5"/>
      <c r="C27" s="187">
        <f>IF(F15 &lt;&gt; " ", IF(F14&gt;8 / 24,F15+F14-8 / 24,0 /24), IF(F14&gt;8 / 24,F14-8 / 24,0 /24))</f>
        <v>0</v>
      </c>
      <c r="D27" s="5"/>
      <c r="E27" s="6"/>
      <c r="F27" s="6"/>
      <c r="G27" s="6"/>
      <c r="H27" s="7"/>
    </row>
    <row r="28" spans="1:8" ht="17.25" customHeight="1">
      <c r="A28" s="109">
        <f>IF(A6 = "", Fin, IF(A6&gt;DATE(YEAR(A6),3,20),IF(A6&lt;DATE(YEAR(A6),12,21),7 / 24,6 / 24),6 /24))</f>
        <v>0.25</v>
      </c>
      <c r="B28" s="186">
        <f>IF(F6 &lt;&gt; " ", IF(F5&gt;8 / 24,F6+F5-8 / 24,0 /24),  IF(F5&gt;8 / 24,F5-8 / 24,0 /24))</f>
        <v>0</v>
      </c>
      <c r="C28" s="186">
        <f>IF(F18 &lt;&gt; " ", IF(F17&gt;8 / 24,F18+F17-8 / 24,0 /24), IF(F17&gt;8 / 24,F17-8 / 24,0 /24))</f>
        <v>0</v>
      </c>
      <c r="D28" s="72" t="s">
        <v>10</v>
      </c>
      <c r="E28" s="26"/>
      <c r="F28" s="27" t="s">
        <v>58</v>
      </c>
      <c r="G28" s="27"/>
      <c r="H28" s="101"/>
    </row>
    <row r="29" spans="1:8" ht="17.25" customHeight="1">
      <c r="A29" s="109">
        <f>IF(A9= "", Fin, IF(A9&gt;DATE(YEAR(A9),3,20),IF(A9&lt;DATE(YEAR(A9),12,21),7 / 24,6 / 24),6 /24))</f>
        <v>0.25</v>
      </c>
      <c r="B29" s="186">
        <f>IF(F9 &lt;&gt; " ", IF(F8&gt;8 / 24,F9+F8-8 / 24,0 /24), IF(F8&gt;8 / 24,F8-8 / 24,0 /24) )</f>
        <v>0</v>
      </c>
      <c r="C29" s="186">
        <f>IF(F21 &lt;&gt; " ", IF(F20&gt;8 / 24,F21+F20-8 / 24,0 /24), IF(F20&gt;8 / 24,F20-8 / 24,0 /24))</f>
        <v>0</v>
      </c>
      <c r="D29" s="73" t="s">
        <v>36</v>
      </c>
      <c r="E29" s="15"/>
      <c r="F29" s="129">
        <v>467.89491880000003</v>
      </c>
      <c r="G29" s="183">
        <f>IF(G30&gt;7 / 24,7 / 24,G30)</f>
        <v>0</v>
      </c>
      <c r="H29" s="184">
        <f>IF(G30&gt;7 / 24,IF(G30&lt;10 / 24,G30-7 / 24, 3/24),0 / 24)</f>
        <v>0</v>
      </c>
    </row>
    <row r="30" spans="1:8" ht="17.25" customHeight="1" thickBot="1">
      <c r="A30" s="109">
        <f>IF(A12 = "", Fin, IF(A12&gt;DATE(YEAR(A12),3,20),IF(A12&lt;DATE(YEAR(A12),12,21),7 / 24,6 / 24),6 /24))</f>
        <v>0.25</v>
      </c>
      <c r="B30" s="186">
        <f>IF(F12 &lt;&gt; " ", IF(F11&gt;8 / 24,F12+F11-8 / 24,0 /24),IF(F11&gt;8 / 24,F11-8 / 24,0 /24))</f>
        <v>0</v>
      </c>
      <c r="C30" s="186">
        <f>IF(F24 &lt;&gt; " ", IF(F23&gt;8 / 24,F24+F23-8 / 24,0 /24), IF(F23&gt;8 / 24,F23-8 / 24,0 /24))</f>
        <v>0</v>
      </c>
      <c r="D30" s="87" t="s">
        <v>45</v>
      </c>
      <c r="E30" s="88"/>
      <c r="F30" s="130">
        <f>((+F29)/35)*1.25</f>
        <v>16.710532814285713</v>
      </c>
      <c r="G30" s="181">
        <f>IF(E6 &lt;&gt; "", E6+E5, E5)</f>
        <v>0</v>
      </c>
      <c r="H30" s="182">
        <f>IF(G30&gt;10 / 24,G30-10 /24,0/24)</f>
        <v>0</v>
      </c>
    </row>
    <row r="31" spans="1:8" s="3" customFormat="1" ht="17.25" customHeight="1">
      <c r="A31" s="110">
        <f>IF(A15 = "", Fin, IF(A15&gt;DATE(YEAR(A15),3,20),IF(A15&lt;DATE(YEAR(A15),12,21),7 / 24,6 / 24),6 /24))</f>
        <v>0.25</v>
      </c>
      <c r="B31" s="162" t="s">
        <v>46</v>
      </c>
      <c r="C31" s="159"/>
      <c r="D31" s="74" t="s">
        <v>11</v>
      </c>
      <c r="E31" s="16">
        <f>SUM(G29,G31,G33,G35,G37,G39,G41)</f>
        <v>0</v>
      </c>
      <c r="F31" s="80">
        <f>(F30*E31)*24</f>
        <v>0</v>
      </c>
      <c r="G31" s="179">
        <f>IF(G32&gt;7 / 24,7 / 24,(G32))</f>
        <v>0</v>
      </c>
      <c r="H31" s="180">
        <f>IF(G32&gt;7 / 24,IF(G32&lt;10 / 24,G32-7 / 24, 3/24),0 / 24)</f>
        <v>0</v>
      </c>
    </row>
    <row r="32" spans="1:8" s="3" customFormat="1" ht="17.25" customHeight="1">
      <c r="A32" s="110">
        <f>IF(A18 = "", Fin, IF(A18&gt;DATE(YEAR(A18),3,20),IF(A18&lt;DATE(YEAR(A18),12,21),7 / 24,6 / 24),6 /24))</f>
        <v>0.25</v>
      </c>
      <c r="B32" s="163" t="s">
        <v>47</v>
      </c>
      <c r="C32" s="160" t="s">
        <v>51</v>
      </c>
      <c r="D32" s="75" t="s">
        <v>12</v>
      </c>
      <c r="E32" s="17">
        <f>SUM(H29,H31,H33,H35,H37,H39,H41)</f>
        <v>0</v>
      </c>
      <c r="F32" s="81">
        <f>((F30*E32)*24)*1.5</f>
        <v>0</v>
      </c>
      <c r="G32" s="178">
        <f>IF(E9 &lt;&gt; "", E9+E8, E8)</f>
        <v>0</v>
      </c>
      <c r="H32" s="177">
        <f>IF(G32&gt;10 / 24,G32-10 /24,0/24)</f>
        <v>0</v>
      </c>
    </row>
    <row r="33" spans="1:8" s="3" customFormat="1" ht="17.25" customHeight="1" thickBot="1">
      <c r="A33" s="110">
        <f>IF(A21 = "", Fin, IF(A21&gt;DATE(YEAR(A21),3,20),IF(A21&lt;DATE(YEAR(A21),12,21),7 / 24,6 / 24),6 /24))</f>
        <v>0.25</v>
      </c>
      <c r="B33" s="164">
        <v>2.0833333333333332E-2</v>
      </c>
      <c r="C33" s="161" t="s">
        <v>52</v>
      </c>
      <c r="D33" s="76" t="s">
        <v>53</v>
      </c>
      <c r="E33" s="18">
        <f>SUM(H30,H32,H34,H36,H38,H40,H42)</f>
        <v>0</v>
      </c>
      <c r="F33" s="82">
        <f>((F30*E33)*24)*2</f>
        <v>0</v>
      </c>
      <c r="G33" s="175">
        <f>IF(G34&gt;7 / 24,7 / 24,(G34))</f>
        <v>0</v>
      </c>
      <c r="H33" s="176">
        <f>IF(G34&gt;7 / 24,IF(G34&lt;10 / 24,G34-7 / 24, 3/24),0 / 24)</f>
        <v>0</v>
      </c>
    </row>
    <row r="34" spans="1:8" s="3" customFormat="1" ht="17.25" customHeight="1">
      <c r="A34" s="111">
        <f>IF(A24 = "", Fin, IF(A24&gt;DATE(YEAR(A24),3,20),IF(A24&lt;DATE(YEAR(A24),12,21),7 / 24,6 / 24),6 /24))</f>
        <v>0.25</v>
      </c>
      <c r="B34" s="9"/>
      <c r="C34" s="144"/>
      <c r="D34" s="145" t="s">
        <v>54</v>
      </c>
      <c r="E34" s="146">
        <f>F26</f>
        <v>0</v>
      </c>
      <c r="F34" s="147">
        <f>((F30*(SUM(F26,B28,B29,B30,C27,C28,C29,C30)))*24)*0.5</f>
        <v>0</v>
      </c>
      <c r="G34" s="173">
        <f>IF(E12 &lt;&gt; "", E11+E12, E11)</f>
        <v>0</v>
      </c>
      <c r="H34" s="174">
        <f>IF(G34&gt;10 / 24,G34-10 /24,0/24)</f>
        <v>0</v>
      </c>
    </row>
    <row r="35" spans="1:8" s="3" customFormat="1" ht="17.25" customHeight="1" thickBot="1">
      <c r="A35" s="8"/>
      <c r="B35" s="40"/>
      <c r="C35" s="11"/>
      <c r="D35" s="78" t="s">
        <v>55</v>
      </c>
      <c r="E35" s="20">
        <f>G26</f>
        <v>0</v>
      </c>
      <c r="F35" s="84">
        <f>((F30*E35)*24)</f>
        <v>0</v>
      </c>
      <c r="G35" s="171">
        <f>IF(G36&gt;7 / 24,7 / 24,(G36))</f>
        <v>0</v>
      </c>
      <c r="H35" s="172">
        <f>IF(G36&gt;7 / 24,IF(G36&lt;10 / 24,G36-7 / 24, 3/24),0 / 24)</f>
        <v>0</v>
      </c>
    </row>
    <row r="36" spans="1:8" s="3" customFormat="1" ht="17.25" customHeight="1">
      <c r="A36" s="8"/>
      <c r="B36" s="68" t="s">
        <v>13</v>
      </c>
      <c r="C36" s="10"/>
      <c r="D36" s="77" t="s">
        <v>35</v>
      </c>
      <c r="E36" s="19">
        <f>H26</f>
        <v>0</v>
      </c>
      <c r="F36" s="83">
        <f>(F30*E36)*24</f>
        <v>0</v>
      </c>
      <c r="G36" s="170">
        <f>IF(E15 &lt;&gt; "", E14+E15, E14)</f>
        <v>0</v>
      </c>
      <c r="H36" s="169">
        <f>IF(G36&gt;10 / 24,G36-10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15</v>
      </c>
      <c r="E37" s="20">
        <v>0</v>
      </c>
      <c r="F37" s="84">
        <f>(F30*E37)*24</f>
        <v>0</v>
      </c>
      <c r="G37" s="171">
        <f>IF(G38&gt;7 / 24,7 / 24,(G38))</f>
        <v>0</v>
      </c>
      <c r="H37" s="171">
        <f>IF(G38&gt;7 / 24,IF(G38&lt;10 / 24,G38-7 / 24, 3/24),0 / 24)</f>
        <v>0</v>
      </c>
    </row>
    <row r="38" spans="1:8" s="3" customFormat="1" ht="17.25" customHeight="1">
      <c r="A38" s="30"/>
      <c r="B38" s="70" t="s">
        <v>14</v>
      </c>
      <c r="C38" s="35"/>
      <c r="D38" s="135" t="s">
        <v>20</v>
      </c>
      <c r="E38" s="136">
        <f>IF(B7&lt;&gt;"",E5,IF(B10&lt;&gt;"",E8,IF(B13&lt;&gt;"",E11,IF(B16&lt;&gt;"",E14,IF(B19&lt;&gt;"",E17,IF(B22&lt;&gt;"",E20, IF(B25&lt;&gt;"",E23, 0)))))))</f>
        <v>0</v>
      </c>
      <c r="F38" s="83">
        <f>(F30*E38)*24</f>
        <v>0</v>
      </c>
      <c r="G38" s="170">
        <f>IF(E18 &lt;&gt; "", E17+E18, E17)</f>
        <v>0</v>
      </c>
      <c r="H38" s="169">
        <f>IF(G38&gt;10 / 24,G38-10 /24,0/24)</f>
        <v>0</v>
      </c>
    </row>
    <row r="39" spans="1:8" s="3" customFormat="1" ht="17.25" customHeight="1" thickBot="1">
      <c r="A39" s="30" t="s">
        <v>48</v>
      </c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185">
        <f>SUM(E21,E18,E15,E12,E9,E6,E24)/B33</f>
        <v>0</v>
      </c>
      <c r="F39" s="137"/>
      <c r="G39" s="165">
        <f>IF(G40&gt;7 / 24,7 / 24,(G40))</f>
        <v>0</v>
      </c>
      <c r="H39" s="166">
        <f>IF(G40&gt;7 / 24,IF(G40&lt;10 / 24,G40-7 / 24, 3/24),0 / 24)</f>
        <v>0</v>
      </c>
    </row>
    <row r="40" spans="1:8" ht="17.25" customHeight="1" thickBot="1">
      <c r="A40" s="103" t="s">
        <v>56</v>
      </c>
      <c r="B40" s="6"/>
      <c r="C40" s="148"/>
      <c r="D40" s="85" t="s">
        <v>16</v>
      </c>
      <c r="E40" s="86">
        <f>IF(E26 &lt;&gt; 0/24, IF((E26/B42)&lt;7/24, (7*B42) /24, E26), 0)</f>
        <v>0</v>
      </c>
      <c r="F40" s="131">
        <f>IF(E40=0/24,0,IF((E26/B42)&lt;7/24,(((7*B42)*F30)+SUM(F32:F38)),SUM(F31:F38)))</f>
        <v>0</v>
      </c>
      <c r="G40" s="168">
        <f>IF(E21 &lt;&gt; "", E20+E21, E20)</f>
        <v>0</v>
      </c>
      <c r="H40" s="167">
        <f>IF(G40&gt;10 / 24,G40-10 /24,0/24)</f>
        <v>0</v>
      </c>
    </row>
    <row r="41" spans="1:8" ht="20">
      <c r="A41" s="215" t="s">
        <v>67</v>
      </c>
      <c r="B41" s="102"/>
      <c r="C41" s="153" t="str">
        <f>IF(B42 &gt;4, "Attention : tarif extra non applicable! (Plus de 4 jours travaillés)", "")</f>
        <v/>
      </c>
      <c r="D41" s="154"/>
      <c r="E41" s="149"/>
      <c r="F41" s="149"/>
      <c r="G41" s="155">
        <f>IF(G42&gt;7 / 24,7 / 24,(G42))</f>
        <v>0</v>
      </c>
      <c r="H41" s="156">
        <f>IF(G42&gt;7 / 24,IF(G42&lt;10 / 24,G42-7 / 24, 3/24),0 / 24)</f>
        <v>0</v>
      </c>
    </row>
    <row r="42" spans="1:8" ht="20">
      <c r="A42" s="124"/>
      <c r="B42" s="117">
        <f>COUNTIF(E5,"&lt;&gt;0" )+COUNTIF(E8,"&lt;&gt;0")+COUNTIF(E11,"&lt;&gt;0")+COUNTIF(E14,"&lt;&gt;0")+COUNTIF(E17,"&lt;&gt;0")+COUNTIF(E20,"&lt;&gt;0")+COUNTIF(E23,"&lt;&gt;0")</f>
        <v>0</v>
      </c>
      <c r="C42" s="152" t="str">
        <f>IF(B43 &gt;4, "Attention : vous avez fait plus de 4 jours cette semaine : la tarif extra n'est plus applicable", "")</f>
        <v/>
      </c>
      <c r="D42" s="151"/>
      <c r="E42" s="150"/>
      <c r="F42" s="150"/>
      <c r="G42" s="157">
        <f>IF(E24&lt;&gt; "", E23+E24, E23)</f>
        <v>0</v>
      </c>
      <c r="H42" s="158">
        <f>IF(G42&gt;10 / 24,G42-10 /24,0/24)</f>
        <v>0</v>
      </c>
    </row>
  </sheetData>
  <sheetProtection sheet="1" selectLockedCells="1"/>
  <conditionalFormatting sqref="D41">
    <cfRule type="cellIs" dxfId="1" priority="2" operator="greaterThan">
      <formula>4</formula>
    </cfRule>
  </conditionalFormatting>
  <conditionalFormatting sqref="D42">
    <cfRule type="cellIs" dxfId="0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'2nd Ass'!Deb</vt:lpstr>
      <vt:lpstr>'Tech Retour Image'!Deb</vt:lpstr>
      <vt:lpstr>'1er Ass'!Fin</vt:lpstr>
      <vt:lpstr>'2nd Ass'!Fin</vt:lpstr>
      <vt:lpstr>'Tech Retour Image'!Fin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2024-11-08T23:00:08Z</dcterms:modified>
  <cp:category/>
  <cp:contentStatus/>
</cp:coreProperties>
</file>