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go/Downloads/"/>
    </mc:Choice>
  </mc:AlternateContent>
  <xr:revisionPtr revIDLastSave="0" documentId="13_ncr:1_{1B037E93-A055-E44E-9458-18522E93568C}" xr6:coauthVersionLast="36" xr6:coauthVersionMax="36" xr10:uidLastSave="{00000000-0000-0000-0000-000000000000}"/>
  <bookViews>
    <workbookView xWindow="12060" yWindow="3900" windowWidth="22080" windowHeight="13840" activeTab="3" xr2:uid="{00000000-000D-0000-FFFF-FFFF00000000}"/>
  </bookViews>
  <sheets>
    <sheet name="Notice" sheetId="9" r:id="rId1"/>
    <sheet name="1er Ass" sheetId="12" r:id="rId2"/>
    <sheet name="2nd Ass" sheetId="13" r:id="rId3"/>
    <sheet name="Ass Adj" sheetId="14" r:id="rId4"/>
  </sheets>
  <definedNames>
    <definedName name="Deb" localSheetId="1">'1er Ass'!$B$34</definedName>
    <definedName name="Deb" localSheetId="2">'2nd Ass'!$B$34</definedName>
    <definedName name="Deb" localSheetId="3">'Ass Adj'!$B$34</definedName>
    <definedName name="Deb">#REF!</definedName>
    <definedName name="Fin" localSheetId="1">'1er Ass'!$B$36</definedName>
    <definedName name="Fin" localSheetId="2">'2nd Ass'!$B$36</definedName>
    <definedName name="Fin" localSheetId="3">'Ass Adj'!$B$36</definedName>
    <definedName name="Fin">#REF!</definedName>
  </definedNames>
  <calcPr calcId="18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D3" i="12" l="1"/>
  <c r="D2" i="12"/>
  <c r="D13" i="12" l="1"/>
  <c r="D13" i="13"/>
  <c r="D19" i="12"/>
  <c r="D19" i="13"/>
  <c r="D17" i="13" l="1"/>
  <c r="B36" i="12"/>
  <c r="B1" i="14"/>
  <c r="B34" i="12" l="1"/>
  <c r="F21" i="12"/>
  <c r="F22" i="12" s="1"/>
  <c r="F18" i="12"/>
  <c r="F19" i="12" s="1"/>
  <c r="F15" i="12"/>
  <c r="F16" i="12" s="1"/>
  <c r="F12" i="12"/>
  <c r="F13" i="12" s="1"/>
  <c r="F9" i="12"/>
  <c r="F10" i="12" s="1"/>
  <c r="F6" i="12"/>
  <c r="F7" i="12" s="1"/>
  <c r="D2" i="14"/>
  <c r="A6" i="12"/>
  <c r="A14" i="12" s="1"/>
  <c r="C9" i="14"/>
  <c r="A6" i="14" l="1"/>
  <c r="A17" i="14" s="1"/>
  <c r="B36" i="14"/>
  <c r="B34" i="14"/>
  <c r="A25" i="12"/>
  <c r="A5" i="12"/>
  <c r="A25" i="14"/>
  <c r="A9" i="12"/>
  <c r="A8" i="12"/>
  <c r="A17" i="12"/>
  <c r="A11" i="12"/>
  <c r="A20" i="12"/>
  <c r="A7" i="12"/>
  <c r="F5" i="12" s="1"/>
  <c r="B1" i="13"/>
  <c r="A5" i="14" l="1"/>
  <c r="A8" i="14"/>
  <c r="A11" i="14"/>
  <c r="A7" i="14"/>
  <c r="A14" i="14"/>
  <c r="A20" i="14"/>
  <c r="A12" i="12"/>
  <c r="A27" i="12" s="1"/>
  <c r="A26" i="12"/>
  <c r="H23" i="12"/>
  <c r="H20" i="14"/>
  <c r="H17" i="14"/>
  <c r="H14" i="14"/>
  <c r="H11" i="14"/>
  <c r="H8" i="14"/>
  <c r="H5" i="14"/>
  <c r="H20" i="13"/>
  <c r="H17" i="13"/>
  <c r="H14" i="13"/>
  <c r="H11" i="13"/>
  <c r="H8" i="13"/>
  <c r="H5" i="13"/>
  <c r="F1" i="13"/>
  <c r="H23" i="13" l="1"/>
  <c r="H23" i="14"/>
  <c r="A15" i="12"/>
  <c r="A13" i="12"/>
  <c r="F11" i="12" s="1"/>
  <c r="G20" i="12"/>
  <c r="G17" i="12"/>
  <c r="G8" i="12"/>
  <c r="G14" i="12"/>
  <c r="G11" i="12"/>
  <c r="A28" i="12" l="1"/>
  <c r="A16" i="12"/>
  <c r="F14" i="12" s="1"/>
  <c r="A18" i="12"/>
  <c r="A21" i="12" s="1"/>
  <c r="A30" i="12" s="1"/>
  <c r="D20" i="13"/>
  <c r="A29" i="12" l="1"/>
  <c r="C6" i="14"/>
  <c r="C6" i="13"/>
  <c r="B17" i="12"/>
  <c r="B14" i="12"/>
  <c r="B11" i="12"/>
  <c r="B8" i="12"/>
  <c r="B5" i="12"/>
  <c r="B7" i="12" l="1"/>
  <c r="D5" i="13"/>
  <c r="F27" i="14"/>
  <c r="F37" i="14" s="1"/>
  <c r="B10" i="12" l="1"/>
  <c r="D18" i="13"/>
  <c r="B13" i="12" l="1"/>
  <c r="E35" i="14"/>
  <c r="F35" i="14" s="1"/>
  <c r="D21" i="14"/>
  <c r="C21" i="14"/>
  <c r="D20" i="14"/>
  <c r="C20" i="14"/>
  <c r="D18" i="14"/>
  <c r="C18" i="14"/>
  <c r="D17" i="14"/>
  <c r="C17" i="14"/>
  <c r="F18" i="14" s="1"/>
  <c r="F19" i="14" s="1"/>
  <c r="D15" i="14"/>
  <c r="C15" i="14"/>
  <c r="D14" i="14"/>
  <c r="C14" i="14"/>
  <c r="D12" i="14"/>
  <c r="C12" i="14"/>
  <c r="D11" i="14"/>
  <c r="C11" i="14"/>
  <c r="F12" i="14" s="1"/>
  <c r="F13" i="14" s="1"/>
  <c r="D9" i="14"/>
  <c r="D8" i="14"/>
  <c r="C8" i="14"/>
  <c r="F9" i="14" s="1"/>
  <c r="F10" i="14" s="1"/>
  <c r="D6" i="14"/>
  <c r="D5" i="14"/>
  <c r="C5" i="14"/>
  <c r="D3" i="14"/>
  <c r="A9" i="14" s="1"/>
  <c r="B2" i="14"/>
  <c r="F1" i="14"/>
  <c r="D1" i="14"/>
  <c r="C21" i="13"/>
  <c r="C20" i="13"/>
  <c r="F21" i="13" s="1"/>
  <c r="F22" i="13" s="1"/>
  <c r="C18" i="13"/>
  <c r="C17" i="13"/>
  <c r="F18" i="13" s="1"/>
  <c r="F19" i="13" s="1"/>
  <c r="C15" i="13"/>
  <c r="C14" i="13"/>
  <c r="C12" i="13"/>
  <c r="C11" i="13"/>
  <c r="C9" i="13"/>
  <c r="C8" i="13"/>
  <c r="C5" i="13"/>
  <c r="D21" i="13"/>
  <c r="D15" i="13"/>
  <c r="D14" i="13"/>
  <c r="D12" i="13"/>
  <c r="D11" i="13"/>
  <c r="D9" i="13"/>
  <c r="D8" i="13"/>
  <c r="D6" i="13"/>
  <c r="F9" i="13" l="1"/>
  <c r="F10" i="13" s="1"/>
  <c r="F15" i="14"/>
  <c r="F16" i="14" s="1"/>
  <c r="B14" i="13"/>
  <c r="F15" i="13"/>
  <c r="F16" i="13" s="1"/>
  <c r="D22" i="14"/>
  <c r="F21" i="14"/>
  <c r="F22" i="14" s="1"/>
  <c r="B5" i="13"/>
  <c r="F6" i="13"/>
  <c r="F7" i="13" s="1"/>
  <c r="F12" i="13"/>
  <c r="F13" i="13" s="1"/>
  <c r="B5" i="14"/>
  <c r="F6" i="14"/>
  <c r="F7" i="14" s="1"/>
  <c r="F5" i="14"/>
  <c r="A26" i="14"/>
  <c r="G17" i="14"/>
  <c r="A12" i="14"/>
  <c r="A27" i="14" s="1"/>
  <c r="A10" i="14"/>
  <c r="F8" i="14" s="1"/>
  <c r="G20" i="14"/>
  <c r="G20" i="13"/>
  <c r="G8" i="14"/>
  <c r="G8" i="13"/>
  <c r="B11" i="13"/>
  <c r="B17" i="13"/>
  <c r="B11" i="14"/>
  <c r="D16" i="14"/>
  <c r="B14" i="14"/>
  <c r="G17" i="13"/>
  <c r="G11" i="13"/>
  <c r="G11" i="14"/>
  <c r="E20" i="14"/>
  <c r="H22" i="14" s="1"/>
  <c r="G14" i="14"/>
  <c r="G14" i="13"/>
  <c r="B17" i="14"/>
  <c r="D19" i="14"/>
  <c r="C19" i="14"/>
  <c r="E19" i="14" s="1"/>
  <c r="B8" i="13"/>
  <c r="D10" i="14"/>
  <c r="B8" i="14"/>
  <c r="B16" i="12"/>
  <c r="E8" i="14"/>
  <c r="H10" i="14" s="1"/>
  <c r="C10" i="14"/>
  <c r="E10" i="14" s="1"/>
  <c r="E14" i="14"/>
  <c r="H16" i="14" s="1"/>
  <c r="C13" i="14"/>
  <c r="E13" i="14" s="1"/>
  <c r="D7" i="14"/>
  <c r="C7" i="14"/>
  <c r="E7" i="14" s="1"/>
  <c r="E17" i="14"/>
  <c r="E5" i="14"/>
  <c r="E11" i="14"/>
  <c r="H13" i="14" s="1"/>
  <c r="D13" i="14"/>
  <c r="C16" i="14"/>
  <c r="E16" i="14" s="1"/>
  <c r="C22" i="14"/>
  <c r="H19" i="14" l="1"/>
  <c r="A13" i="14"/>
  <c r="F11" i="14" s="1"/>
  <c r="A15" i="14"/>
  <c r="A28" i="14" s="1"/>
  <c r="E23" i="14"/>
  <c r="E39" i="14" s="1"/>
  <c r="E15" i="14"/>
  <c r="B15" i="14" s="1"/>
  <c r="B10" i="14"/>
  <c r="B7" i="14"/>
  <c r="E22" i="14"/>
  <c r="E21" i="14" s="1"/>
  <c r="B21" i="14" s="1"/>
  <c r="B20" i="14"/>
  <c r="E18" i="14"/>
  <c r="B18" i="14" s="1"/>
  <c r="E9" i="14"/>
  <c r="B9" i="14" s="1"/>
  <c r="B19" i="12"/>
  <c r="B22" i="12"/>
  <c r="G23" i="14"/>
  <c r="E34" i="14" s="1"/>
  <c r="F34" i="14" s="1"/>
  <c r="E12" i="14"/>
  <c r="B12" i="14" s="1"/>
  <c r="G23" i="13"/>
  <c r="E34" i="13" s="1"/>
  <c r="E6" i="14"/>
  <c r="B6" i="14" s="1"/>
  <c r="H7" i="14"/>
  <c r="A16" i="14" l="1"/>
  <c r="F14" i="14" s="1"/>
  <c r="A18" i="14"/>
  <c r="A29" i="14" s="1"/>
  <c r="B13" i="14"/>
  <c r="G22" i="14"/>
  <c r="E32" i="14" s="1"/>
  <c r="F32" i="14" s="1"/>
  <c r="E31" i="14"/>
  <c r="F31" i="14" s="1"/>
  <c r="E30" i="14"/>
  <c r="F30" i="14" s="1"/>
  <c r="E28" i="14"/>
  <c r="F28" i="14" s="1"/>
  <c r="E29" i="14"/>
  <c r="F29" i="14" s="1"/>
  <c r="E36" i="14"/>
  <c r="F36" i="14" s="1"/>
  <c r="A21" i="14" l="1"/>
  <c r="A19" i="14"/>
  <c r="F17" i="14" s="1"/>
  <c r="B16" i="14"/>
  <c r="A22" i="14" l="1"/>
  <c r="F20" i="14" s="1"/>
  <c r="F23" i="14" s="1"/>
  <c r="E33" i="14" s="1"/>
  <c r="F33" i="14" s="1"/>
  <c r="A30" i="14"/>
  <c r="B19" i="14"/>
  <c r="B22" i="14" l="1"/>
  <c r="E38" i="14" s="1"/>
  <c r="F38" i="14" s="1"/>
  <c r="F39" i="14" s="1"/>
  <c r="D3" i="13"/>
  <c r="D2" i="13"/>
  <c r="D1" i="13"/>
  <c r="B2" i="13"/>
  <c r="F27" i="13"/>
  <c r="E35" i="13"/>
  <c r="F35" i="13" s="1"/>
  <c r="D22" i="13"/>
  <c r="C22" i="13"/>
  <c r="E20" i="13"/>
  <c r="H22" i="13" s="1"/>
  <c r="C19" i="13"/>
  <c r="E19" i="13" s="1"/>
  <c r="E17" i="13"/>
  <c r="D16" i="13"/>
  <c r="C16" i="13"/>
  <c r="E16" i="13" s="1"/>
  <c r="E14" i="13"/>
  <c r="H16" i="13" s="1"/>
  <c r="C13" i="13"/>
  <c r="E13" i="13" s="1"/>
  <c r="E11" i="13"/>
  <c r="H13" i="13" s="1"/>
  <c r="D10" i="13"/>
  <c r="C10" i="13"/>
  <c r="E10" i="13" s="1"/>
  <c r="E8" i="13"/>
  <c r="H10" i="13" s="1"/>
  <c r="D7" i="13"/>
  <c r="C7" i="13"/>
  <c r="E7" i="13" s="1"/>
  <c r="E5" i="13"/>
  <c r="H19" i="13" l="1"/>
  <c r="B34" i="13"/>
  <c r="B36" i="13"/>
  <c r="A6" i="13"/>
  <c r="A25" i="13" s="1"/>
  <c r="E23" i="13"/>
  <c r="E39" i="13" s="1"/>
  <c r="F37" i="13"/>
  <c r="F34" i="13"/>
  <c r="E22" i="13"/>
  <c r="E21" i="13" s="1"/>
  <c r="B21" i="13" s="1"/>
  <c r="B20" i="13"/>
  <c r="E12" i="13"/>
  <c r="B12" i="13" s="1"/>
  <c r="E15" i="13"/>
  <c r="B15" i="13" s="1"/>
  <c r="E18" i="13"/>
  <c r="B18" i="13" s="1"/>
  <c r="E9" i="13"/>
  <c r="B9" i="13" s="1"/>
  <c r="E6" i="13"/>
  <c r="B6" i="13" s="1"/>
  <c r="H7" i="13"/>
  <c r="E14" i="12"/>
  <c r="H16" i="12" s="1"/>
  <c r="D22" i="12"/>
  <c r="D16" i="12"/>
  <c r="D10" i="12"/>
  <c r="E20" i="12"/>
  <c r="E17" i="12"/>
  <c r="H19" i="12" s="1"/>
  <c r="E11" i="12"/>
  <c r="H13" i="12" s="1"/>
  <c r="E8" i="12"/>
  <c r="E5" i="12"/>
  <c r="D7" i="12"/>
  <c r="C22" i="12"/>
  <c r="B20" i="12" s="1"/>
  <c r="C19" i="12"/>
  <c r="E19" i="12" s="1"/>
  <c r="C16" i="12"/>
  <c r="E16" i="12" s="1"/>
  <c r="C13" i="12"/>
  <c r="E13" i="12" s="1"/>
  <c r="C10" i="12"/>
  <c r="E10" i="12" s="1"/>
  <c r="C7" i="12"/>
  <c r="E7" i="12" s="1"/>
  <c r="F27" i="12"/>
  <c r="H10" i="12" l="1"/>
  <c r="E38" i="12"/>
  <c r="A9" i="13"/>
  <c r="A26" i="13" s="1"/>
  <c r="A14" i="13"/>
  <c r="A20" i="13"/>
  <c r="A8" i="13"/>
  <c r="A17" i="13"/>
  <c r="A7" i="13"/>
  <c r="F5" i="13" s="1"/>
  <c r="A11" i="13"/>
  <c r="A5" i="13"/>
  <c r="B7" i="13" s="1"/>
  <c r="A10" i="12"/>
  <c r="F8" i="12" s="1"/>
  <c r="A19" i="12"/>
  <c r="F17" i="12" s="1"/>
  <c r="A22" i="12"/>
  <c r="F20" i="12" s="1"/>
  <c r="H7" i="12"/>
  <c r="E23" i="12"/>
  <c r="E39" i="12" s="1"/>
  <c r="F37" i="12"/>
  <c r="E22" i="12"/>
  <c r="E21" i="12" s="1"/>
  <c r="B21" i="12" s="1"/>
  <c r="G23" i="12"/>
  <c r="E34" i="12" s="1"/>
  <c r="F34" i="12" s="1"/>
  <c r="G22" i="13"/>
  <c r="E32" i="13" s="1"/>
  <c r="F32" i="13" s="1"/>
  <c r="E29" i="13"/>
  <c r="F29" i="13" s="1"/>
  <c r="E30" i="13"/>
  <c r="F30" i="13" s="1"/>
  <c r="E28" i="13"/>
  <c r="F28" i="13" s="1"/>
  <c r="E31" i="13"/>
  <c r="F31" i="13" s="1"/>
  <c r="E36" i="13"/>
  <c r="F36" i="13" s="1"/>
  <c r="H22" i="12"/>
  <c r="E18" i="12"/>
  <c r="B18" i="12" s="1"/>
  <c r="E15" i="12"/>
  <c r="B15" i="12" s="1"/>
  <c r="E12" i="12"/>
  <c r="B12" i="12" s="1"/>
  <c r="E9" i="12"/>
  <c r="B9" i="12" s="1"/>
  <c r="E35" i="12"/>
  <c r="F35" i="12" s="1"/>
  <c r="E6" i="12"/>
  <c r="B6" i="12" s="1"/>
  <c r="A12" i="13" l="1"/>
  <c r="A27" i="13" s="1"/>
  <c r="A10" i="13"/>
  <c r="F8" i="13" s="1"/>
  <c r="G22" i="12"/>
  <c r="E32" i="12" s="1"/>
  <c r="F32" i="12" s="1"/>
  <c r="B10" i="13"/>
  <c r="E36" i="12"/>
  <c r="F36" i="12" s="1"/>
  <c r="E31" i="12"/>
  <c r="F31" i="12" s="1"/>
  <c r="E28" i="12"/>
  <c r="F28" i="12" s="1"/>
  <c r="E30" i="12"/>
  <c r="F30" i="12" s="1"/>
  <c r="E29" i="12"/>
  <c r="F29" i="12" s="1"/>
  <c r="F23" i="12"/>
  <c r="E33" i="12" s="1"/>
  <c r="A15" i="13" l="1"/>
  <c r="A28" i="13" s="1"/>
  <c r="A13" i="13"/>
  <c r="F11" i="13" s="1"/>
  <c r="B13" i="13"/>
  <c r="F33" i="12"/>
  <c r="A16" i="13" l="1"/>
  <c r="F14" i="13" s="1"/>
  <c r="A18" i="13"/>
  <c r="A29" i="13" s="1"/>
  <c r="B16" i="13"/>
  <c r="F38" i="12"/>
  <c r="F39" i="12" s="1"/>
  <c r="B19" i="13" l="1"/>
  <c r="A21" i="13"/>
  <c r="A22" i="13" s="1"/>
  <c r="F20" i="13" s="1"/>
  <c r="A19" i="13"/>
  <c r="F17" i="13" s="1"/>
  <c r="F23" i="13" l="1"/>
  <c r="E33" i="13" s="1"/>
  <c r="F33" i="13" s="1"/>
  <c r="A30" i="13"/>
  <c r="B22" i="13"/>
  <c r="E38" i="13" s="1"/>
  <c r="F38" i="13" s="1"/>
  <c r="F39" i="13" l="1"/>
</calcChain>
</file>

<file path=xl/sharedStrings.xml><?xml version="1.0" encoding="utf-8"?>
<sst xmlns="http://schemas.openxmlformats.org/spreadsheetml/2006/main" count="146" uniqueCount="69">
  <si>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</si>
  <si>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</si>
  <si>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</si>
  <si>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</si>
  <si>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</si>
  <si>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</si>
  <si>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</si>
  <si>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</si>
  <si>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</si>
  <si>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</si>
  <si>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TARIFS</t>
  </si>
  <si>
    <t>1er Ass OPV sp</t>
  </si>
  <si>
    <t>Tarif Horaire</t>
  </si>
  <si>
    <t>HEURES SIMPLES</t>
  </si>
  <si>
    <t>de 35h à 43h (8h)</t>
  </si>
  <si>
    <t>HEURES SUP +25 %</t>
  </si>
  <si>
    <t>de 43h à 47h (4h)</t>
  </si>
  <si>
    <t>HEURES SUP +50 %</t>
  </si>
  <si>
    <t>MAJ AU-DELA DE 12H/JOUR</t>
  </si>
  <si>
    <t>Heures de nuit :</t>
  </si>
  <si>
    <t>MAJ HEURES NUIT 25%</t>
  </si>
  <si>
    <t>MAJ HEURES ANTICIPEES 50%</t>
  </si>
  <si>
    <t>à</t>
  </si>
  <si>
    <t>MAJ JOURNEE CONTINUE</t>
  </si>
  <si>
    <t>Tarifs SEMAINE</t>
  </si>
  <si>
    <t>MAJ JOUR FERIE</t>
  </si>
  <si>
    <t>Production Audiovisuelle</t>
  </si>
  <si>
    <t>SALAIRE SEMAINE :</t>
  </si>
  <si>
    <t>2e Ass OPV sp</t>
  </si>
  <si>
    <t>et au-delà de 47h</t>
  </si>
  <si>
    <t xml:space="preserve">Remplir la partie "infos" à titre indicatif: Semaine, Prod, Film etc... </t>
  </si>
  <si>
    <t>TV FILM/SERIE :</t>
  </si>
  <si>
    <t>Spécial</t>
  </si>
  <si>
    <t>MAJ DIMANCHE</t>
  </si>
  <si>
    <t>Ass OPV Adj</t>
  </si>
  <si>
    <t>découlent.</t>
  </si>
  <si>
    <t>La feuille va donc calculer le total des heures au-delà de 35h, ainsi que les majorations à 25% et 50% qui en</t>
  </si>
  <si>
    <t>La feuille générera elle-même les jours de la semaine.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</si>
  <si>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</si>
  <si>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</si>
  <si>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</si>
  <si>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</si>
  <si>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</si>
  <si>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>Chaque feuille correspond à un poste et donc à un niveau de salaire.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</si>
  <si>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</si>
  <si>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</si>
  <si>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</si>
  <si>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"Production"</t>
  </si>
  <si>
    <t>Semaine N°</t>
  </si>
  <si>
    <t>"Film"</t>
  </si>
  <si>
    <t>John Smith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</si>
  <si>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</si>
  <si>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</si>
  <si>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</si>
  <si>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</si>
  <si>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</si>
  <si>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HEURES DE TRANSPORT</t>
  </si>
  <si>
    <t>Par exemple : saisir =DATE(2022;2;7) et =DATE(2022;2;11) pour une semaine allant du 07/02/2022 au 11/02/2022.</t>
  </si>
  <si>
    <t>La feuille prend en compte la période des heures de nuit (été ou hiver) en se basant sur les dates de la</t>
  </si>
  <si>
    <t>Tarif semaine 35H</t>
  </si>
  <si>
    <t>Heure Coupure Repas               Début / Fin</t>
  </si>
  <si>
    <t>Heure Coupure Repas                      Début / Fin</t>
  </si>
  <si>
    <t>Heure Coupure Repas                    Début / Fin</t>
  </si>
  <si>
    <r>
      <t xml:space="preserve">Rentrer les dates de début et de fin de la semaine de travail </t>
    </r>
    <r>
      <rPr>
        <b/>
        <sz val="11"/>
        <rFont val="Century Gothic"/>
        <family val="1"/>
      </rPr>
      <t>en respectant le Format "=DATE(aaaa;m;j)"</t>
    </r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</si>
  <si>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</si>
  <si>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>semaine saisie. Pour rappel, la période de nuit est comprise entre</t>
    </r>
    <r>
      <rPr>
        <b/>
        <sz val="11"/>
        <color theme="1"/>
        <rFont val="Century Gothic"/>
        <family val="1"/>
      </rPr>
      <t xml:space="preserve"> 20h et 6h du 21 décembre au 20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</si>
  <si>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7h du 21 mars au 20 décembre</t>
    </r>
    <r>
      <rPr>
        <sz val="11"/>
        <color theme="1"/>
        <rFont val="Century Gothic"/>
        <family val="1"/>
      </rPr>
      <t xml:space="preserve">. </t>
    </r>
  </si>
  <si>
    <t>(Semaine 35h mini)</t>
  </si>
  <si>
    <t>Matrice d'heures USPA - AOA - Version 1.4 - MaJ du 21/01/2023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</si>
</sst>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48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sz val="11"/>
      <color rgb="FFE26B0A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i/>
      <sz val="11"/>
      <name val="Geneva"/>
      <family val="2"/>
    </font>
    <font>
      <sz val="11"/>
      <name val="Geneva"/>
      <family val="2"/>
    </font>
    <font>
      <b/>
      <sz val="11"/>
      <name val="Century Gothic"/>
      <family val="1"/>
    </font>
    <font>
      <sz val="11"/>
      <name val="Century Gothic"/>
      <family val="1"/>
    </font>
    <font>
      <i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4" fillId="9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6" fillId="13" borderId="9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/>
    </xf>
    <xf numFmtId="20" fontId="8" fillId="12" borderId="2" xfId="0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Alignment="1">
      <alignment horizontal="center" vertical="center"/>
    </xf>
    <xf numFmtId="164" fontId="8" fillId="9" borderId="0" xfId="0" applyNumberFormat="1" applyFont="1" applyFill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1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2" fillId="12" borderId="2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left" vertical="top"/>
    </xf>
    <xf numFmtId="165" fontId="24" fillId="0" borderId="26" xfId="0" applyNumberFormat="1" applyFont="1" applyBorder="1"/>
    <xf numFmtId="20" fontId="27" fillId="4" borderId="2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29" fillId="7" borderId="22" xfId="0" applyFont="1" applyFill="1" applyBorder="1" applyAlignment="1">
      <alignment horizontal="right" vertical="center"/>
    </xf>
    <xf numFmtId="0" fontId="29" fillId="7" borderId="13" xfId="0" applyFont="1" applyFill="1" applyBorder="1" applyAlignment="1">
      <alignment horizontal="right" vertical="center"/>
    </xf>
    <xf numFmtId="0" fontId="29" fillId="11" borderId="21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4" fontId="1" fillId="0" borderId="0" xfId="0" applyNumberFormat="1" applyFont="1" applyAlignment="1">
      <alignment horizontal="center" vertical="center"/>
    </xf>
    <xf numFmtId="164" fontId="8" fillId="12" borderId="2" xfId="0" applyNumberFormat="1" applyFont="1" applyFill="1" applyBorder="1" applyAlignment="1">
      <alignment horizontal="center" vertical="center"/>
    </xf>
    <xf numFmtId="164" fontId="30" fillId="12" borderId="2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1" fillId="9" borderId="24" xfId="0" applyFont="1" applyFill="1" applyBorder="1"/>
    <xf numFmtId="0" fontId="31" fillId="0" borderId="0" xfId="0" applyFont="1"/>
    <xf numFmtId="0" fontId="32" fillId="5" borderId="24" xfId="0" applyFont="1" applyFill="1" applyBorder="1"/>
    <xf numFmtId="0" fontId="23" fillId="7" borderId="13" xfId="0" applyFont="1" applyFill="1" applyBorder="1" applyAlignment="1" applyProtection="1">
      <alignment horizontal="left" vertical="center"/>
      <protection locked="0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33" fillId="0" borderId="0" xfId="0" applyFont="1"/>
    <xf numFmtId="0" fontId="33" fillId="12" borderId="24" xfId="0" applyFont="1" applyFill="1" applyBorder="1"/>
    <xf numFmtId="164" fontId="7" fillId="12" borderId="26" xfId="0" applyNumberFormat="1" applyFont="1" applyFill="1" applyBorder="1" applyAlignment="1" applyProtection="1">
      <alignment horizontal="center" vertical="center"/>
      <protection locked="0"/>
    </xf>
    <xf numFmtId="165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32" fillId="9" borderId="24" xfId="0" applyFont="1" applyFill="1" applyBorder="1"/>
    <xf numFmtId="0" fontId="31" fillId="11" borderId="24" xfId="0" applyFont="1" applyFill="1" applyBorder="1"/>
    <xf numFmtId="0" fontId="31" fillId="12" borderId="24" xfId="0" applyFont="1" applyFill="1" applyBorder="1"/>
    <xf numFmtId="0" fontId="29" fillId="11" borderId="0" xfId="0" applyFont="1" applyFill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14" fontId="23" fillId="11" borderId="29" xfId="0" applyNumberFormat="1" applyFont="1" applyFill="1" applyBorder="1" applyAlignment="1" applyProtection="1">
      <alignment horizontal="center" vertical="center" wrapText="1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164" fontId="28" fillId="12" borderId="5" xfId="0" applyNumberFormat="1" applyFont="1" applyFill="1" applyBorder="1" applyAlignment="1" applyProtection="1">
      <alignment horizontal="center" vertical="center"/>
      <protection locked="0"/>
    </xf>
    <xf numFmtId="20" fontId="27" fillId="4" borderId="5" xfId="0" applyNumberFormat="1" applyFont="1" applyFill="1" applyBorder="1" applyAlignment="1">
      <alignment horizontal="center" vertical="center"/>
    </xf>
    <xf numFmtId="164" fontId="28" fillId="12" borderId="5" xfId="31" applyNumberFormat="1" applyFont="1" applyFill="1" applyBorder="1" applyAlignment="1" applyProtection="1">
      <alignment horizontal="center" vertical="center"/>
      <protection locked="0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/>
    </xf>
    <xf numFmtId="164" fontId="27" fillId="4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4" fontId="35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0" fontId="8" fillId="12" borderId="26" xfId="0" applyFont="1" applyFill="1" applyBorder="1" applyAlignment="1" applyProtection="1">
      <alignment horizontal="center" vertical="center"/>
      <protection locked="0"/>
    </xf>
    <xf numFmtId="20" fontId="7" fillId="12" borderId="26" xfId="0" applyNumberFormat="1" applyFont="1" applyFill="1" applyBorder="1" applyAlignment="1" applyProtection="1">
      <alignment horizontal="center" vertical="center"/>
      <protection locked="0"/>
    </xf>
    <xf numFmtId="4" fontId="7" fillId="6" borderId="15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64" fontId="18" fillId="10" borderId="9" xfId="0" applyNumberFormat="1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164" fontId="18" fillId="10" borderId="10" xfId="0" applyNumberFormat="1" applyFont="1" applyFill="1" applyBorder="1" applyAlignment="1">
      <alignment horizontal="center" vertical="center"/>
    </xf>
    <xf numFmtId="4" fontId="8" fillId="9" borderId="4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13" borderId="5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right" vertical="center"/>
    </xf>
    <xf numFmtId="0" fontId="15" fillId="9" borderId="28" xfId="0" applyFont="1" applyFill="1" applyBorder="1" applyAlignment="1">
      <alignment horizontal="right" vertical="center"/>
    </xf>
    <xf numFmtId="0" fontId="15" fillId="8" borderId="24" xfId="0" applyFont="1" applyFill="1" applyBorder="1" applyAlignment="1">
      <alignment horizontal="right" vertical="center"/>
    </xf>
    <xf numFmtId="0" fontId="15" fillId="9" borderId="24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16" fillId="13" borderId="24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4" fontId="8" fillId="3" borderId="32" xfId="0" applyNumberFormat="1" applyFont="1" applyFill="1" applyBorder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right" vertical="center"/>
    </xf>
    <xf numFmtId="164" fontId="10" fillId="5" borderId="34" xfId="0" applyNumberFormat="1" applyFont="1" applyFill="1" applyBorder="1" applyAlignment="1">
      <alignment horizontal="center" vertical="center"/>
    </xf>
    <xf numFmtId="4" fontId="10" fillId="5" borderId="35" xfId="0" applyNumberFormat="1" applyFont="1" applyFill="1" applyBorder="1" applyAlignment="1">
      <alignment horizontal="center" vertical="center"/>
    </xf>
    <xf numFmtId="4" fontId="10" fillId="5" borderId="36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right" vertical="center"/>
    </xf>
    <xf numFmtId="0" fontId="8" fillId="14" borderId="11" xfId="0" applyFont="1" applyFill="1" applyBorder="1" applyAlignment="1">
      <alignment horizontal="center" vertical="center"/>
    </xf>
    <xf numFmtId="2" fontId="8" fillId="14" borderId="16" xfId="0" applyNumberFormat="1" applyFont="1" applyFill="1" applyBorder="1" applyAlignment="1">
      <alignment horizontal="center" vertical="center"/>
    </xf>
    <xf numFmtId="2" fontId="8" fillId="14" borderId="6" xfId="0" applyNumberFormat="1" applyFont="1" applyFill="1" applyBorder="1" applyAlignment="1">
      <alignment horizontal="center" vertical="center"/>
    </xf>
    <xf numFmtId="0" fontId="31" fillId="4" borderId="24" xfId="0" applyFont="1" applyFill="1" applyBorder="1"/>
    <xf numFmtId="0" fontId="0" fillId="4" borderId="0" xfId="0" applyFill="1"/>
    <xf numFmtId="0" fontId="32" fillId="4" borderId="24" xfId="0" applyFont="1" applyFill="1" applyBorder="1"/>
    <xf numFmtId="0" fontId="31" fillId="4" borderId="0" xfId="0" applyFont="1" applyFill="1"/>
    <xf numFmtId="0" fontId="23" fillId="7" borderId="2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left" vertical="top"/>
    </xf>
    <xf numFmtId="0" fontId="23" fillId="11" borderId="0" xfId="0" applyFont="1" applyFill="1" applyAlignment="1">
      <alignment horizontal="left" vertical="center"/>
    </xf>
    <xf numFmtId="0" fontId="23" fillId="7" borderId="13" xfId="0" applyFont="1" applyFill="1" applyBorder="1" applyAlignment="1">
      <alignment horizontal="left" vertical="center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0" fontId="29" fillId="7" borderId="13" xfId="0" applyFont="1" applyFill="1" applyBorder="1" applyAlignment="1">
      <alignment horizontal="left" vertical="center"/>
    </xf>
    <xf numFmtId="0" fontId="35" fillId="4" borderId="2" xfId="0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8" fillId="14" borderId="29" xfId="0" applyNumberFormat="1" applyFont="1" applyFill="1" applyBorder="1" applyAlignment="1">
      <alignment horizontal="center" vertical="center"/>
    </xf>
    <xf numFmtId="4" fontId="8" fillId="9" borderId="28" xfId="0" applyNumberFormat="1" applyFont="1" applyFill="1" applyBorder="1" applyAlignment="1">
      <alignment horizontal="center" vertical="center"/>
    </xf>
    <xf numFmtId="4" fontId="8" fillId="8" borderId="24" xfId="0" applyNumberFormat="1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4" fontId="8" fillId="13" borderId="24" xfId="0" applyNumberFormat="1" applyFont="1" applyFill="1" applyBorder="1" applyAlignment="1">
      <alignment horizontal="center" vertical="center"/>
    </xf>
    <xf numFmtId="4" fontId="8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4" fontId="10" fillId="5" borderId="16" xfId="0" applyNumberFormat="1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36" fillId="16" borderId="21" xfId="0" applyFont="1" applyFill="1" applyBorder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37" fillId="16" borderId="20" xfId="0" applyFont="1" applyFill="1" applyBorder="1" applyAlignment="1">
      <alignment horizontal="center"/>
    </xf>
    <xf numFmtId="0" fontId="37" fillId="16" borderId="19" xfId="0" applyFont="1" applyFill="1" applyBorder="1" applyAlignment="1">
      <alignment horizontal="center"/>
    </xf>
    <xf numFmtId="0" fontId="20" fillId="16" borderId="21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right" vertical="center"/>
    </xf>
    <xf numFmtId="164" fontId="9" fillId="2" borderId="40" xfId="0" applyNumberFormat="1" applyFont="1" applyFill="1" applyBorder="1" applyAlignment="1">
      <alignment horizontal="center" vertical="center"/>
    </xf>
    <xf numFmtId="164" fontId="9" fillId="2" borderId="41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wrapText="1"/>
    </xf>
    <xf numFmtId="164" fontId="38" fillId="4" borderId="21" xfId="0" applyNumberFormat="1" applyFont="1" applyFill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39" fillId="4" borderId="22" xfId="0" applyFont="1" applyFill="1" applyBorder="1"/>
    <xf numFmtId="0" fontId="39" fillId="4" borderId="13" xfId="0" applyFont="1" applyFill="1" applyBorder="1"/>
    <xf numFmtId="0" fontId="39" fillId="4" borderId="23" xfId="0" applyFont="1" applyFill="1" applyBorder="1"/>
    <xf numFmtId="0" fontId="40" fillId="4" borderId="21" xfId="0" applyFont="1" applyFill="1" applyBorder="1"/>
    <xf numFmtId="0" fontId="40" fillId="4" borderId="0" xfId="0" applyFont="1" applyFill="1"/>
    <xf numFmtId="0" fontId="40" fillId="4" borderId="24" xfId="0" applyFont="1" applyFill="1" applyBorder="1"/>
    <xf numFmtId="0" fontId="41" fillId="4" borderId="21" xfId="0" applyFont="1" applyFill="1" applyBorder="1" applyAlignment="1">
      <alignment vertical="center"/>
    </xf>
    <xf numFmtId="0" fontId="42" fillId="4" borderId="0" xfId="0" applyFont="1" applyFill="1" applyAlignment="1">
      <alignment vertical="center"/>
    </xf>
    <xf numFmtId="0" fontId="40" fillId="4" borderId="24" xfId="0" applyFont="1" applyFill="1" applyBorder="1" applyAlignment="1">
      <alignment vertical="center"/>
    </xf>
    <xf numFmtId="0" fontId="43" fillId="4" borderId="21" xfId="0" applyFont="1" applyFill="1" applyBorder="1" applyAlignment="1">
      <alignment vertical="center"/>
    </xf>
    <xf numFmtId="0" fontId="42" fillId="11" borderId="21" xfId="0" applyFont="1" applyFill="1" applyBorder="1" applyAlignment="1">
      <alignment vertical="center"/>
    </xf>
    <xf numFmtId="0" fontId="42" fillId="11" borderId="0" xfId="0" applyFont="1" applyFill="1" applyAlignment="1">
      <alignment vertical="center"/>
    </xf>
    <xf numFmtId="0" fontId="42" fillId="11" borderId="24" xfId="0" applyFont="1" applyFill="1" applyBorder="1" applyAlignment="1">
      <alignment vertical="center"/>
    </xf>
    <xf numFmtId="0" fontId="42" fillId="4" borderId="21" xfId="0" applyFont="1" applyFill="1" applyBorder="1" applyAlignment="1">
      <alignment vertical="center"/>
    </xf>
    <xf numFmtId="0" fontId="42" fillId="4" borderId="24" xfId="0" applyFont="1" applyFill="1" applyBorder="1" applyAlignment="1">
      <alignment vertical="center"/>
    </xf>
    <xf numFmtId="0" fontId="42" fillId="12" borderId="21" xfId="0" applyFont="1" applyFill="1" applyBorder="1" applyAlignment="1">
      <alignment vertical="center"/>
    </xf>
    <xf numFmtId="0" fontId="42" fillId="12" borderId="0" xfId="0" applyFont="1" applyFill="1" applyAlignment="1">
      <alignment vertical="center"/>
    </xf>
    <xf numFmtId="0" fontId="42" fillId="12" borderId="24" xfId="0" applyFont="1" applyFill="1" applyBorder="1" applyAlignment="1">
      <alignment vertical="center"/>
    </xf>
    <xf numFmtId="0" fontId="41" fillId="12" borderId="21" xfId="0" applyFont="1" applyFill="1" applyBorder="1" applyAlignment="1">
      <alignment vertical="center"/>
    </xf>
    <xf numFmtId="0" fontId="42" fillId="9" borderId="21" xfId="0" applyFont="1" applyFill="1" applyBorder="1" applyAlignment="1">
      <alignment vertical="center"/>
    </xf>
    <xf numFmtId="0" fontId="42" fillId="9" borderId="0" xfId="0" applyFont="1" applyFill="1" applyAlignment="1">
      <alignment vertical="center"/>
    </xf>
    <xf numFmtId="0" fontId="42" fillId="9" borderId="24" xfId="0" applyFont="1" applyFill="1" applyBorder="1" applyAlignment="1">
      <alignment vertical="center"/>
    </xf>
    <xf numFmtId="0" fontId="44" fillId="9" borderId="21" xfId="0" applyFont="1" applyFill="1" applyBorder="1" applyAlignment="1">
      <alignment vertical="center"/>
    </xf>
    <xf numFmtId="0" fontId="45" fillId="9" borderId="0" xfId="0" applyFont="1" applyFill="1" applyAlignment="1">
      <alignment vertical="center"/>
    </xf>
    <xf numFmtId="0" fontId="45" fillId="9" borderId="24" xfId="0" applyFont="1" applyFill="1" applyBorder="1" applyAlignment="1">
      <alignment vertical="center"/>
    </xf>
    <xf numFmtId="0" fontId="44" fillId="4" borderId="21" xfId="0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45" fillId="4" borderId="24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47" fillId="12" borderId="24" xfId="0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0" fontId="47" fillId="4" borderId="24" xfId="0" applyFont="1" applyFill="1" applyBorder="1" applyAlignment="1">
      <alignment vertical="center"/>
    </xf>
    <xf numFmtId="0" fontId="42" fillId="4" borderId="20" xfId="0" applyFont="1" applyFill="1" applyBorder="1" applyAlignment="1">
      <alignment vertical="center"/>
    </xf>
    <xf numFmtId="0" fontId="47" fillId="4" borderId="19" xfId="0" applyFont="1" applyFill="1" applyBorder="1" applyAlignment="1">
      <alignment vertical="center"/>
    </xf>
    <xf numFmtId="0" fontId="47" fillId="4" borderId="30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0"/>
  <sheetViews>
    <sheetView zoomScaleNormal="100" workbookViewId="0">
      <selection activeCell="M38" sqref="M38"/>
    </sheetView>
  </sheetViews>
  <sheetFormatPr baseColWidth="10" defaultRowHeight="12"/>
  <cols>
    <col min="11" max="11" width="20.6640625" customWidth="1"/>
    <col min="12" max="12" width="9.5" hidden="1" customWidth="1"/>
  </cols>
  <sheetData>
    <row r="1" spans="1:12" ht="18" customHeight="1">
      <c r="A1" s="169" t="s">
        <v>68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49"/>
    </row>
    <row r="2" spans="1:12" ht="12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50"/>
    </row>
    <row r="3" spans="1:12" ht="26" customHeight="1">
      <c r="A3" s="175" t="s">
        <v>42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  <c r="L3" s="50"/>
    </row>
    <row r="4" spans="1:12" ht="24" customHeight="1">
      <c r="A4" s="178" t="s">
        <v>43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  <c r="L4" s="50"/>
    </row>
    <row r="5" spans="1:12" ht="24" customHeight="1">
      <c r="A5" s="178"/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50"/>
    </row>
    <row r="6" spans="1:12" ht="28" customHeight="1">
      <c r="A6" s="179" t="s">
        <v>30</v>
      </c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62"/>
    </row>
    <row r="7" spans="1:12" ht="23" customHeight="1">
      <c r="A7" s="179" t="s">
        <v>63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62"/>
    </row>
    <row r="8" spans="1:12" ht="23" customHeight="1">
      <c r="A8" s="179" t="s">
        <v>37</v>
      </c>
      <c r="B8" s="180"/>
      <c r="C8" s="180"/>
      <c r="D8" s="180"/>
      <c r="E8" s="180"/>
      <c r="F8" s="180"/>
      <c r="G8" s="180"/>
      <c r="H8" s="180"/>
      <c r="I8" s="180"/>
      <c r="J8" s="180"/>
      <c r="K8" s="181"/>
      <c r="L8" s="62"/>
    </row>
    <row r="9" spans="1:12" ht="23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1"/>
      <c r="L9" s="62"/>
    </row>
    <row r="10" spans="1:12" ht="23" customHeight="1">
      <c r="A10" s="179" t="s">
        <v>57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1"/>
      <c r="L10" s="62"/>
    </row>
    <row r="11" spans="1:12" s="119" customFormat="1" ht="23" customHeight="1">
      <c r="A11" s="182"/>
      <c r="B11" s="176"/>
      <c r="C11" s="176"/>
      <c r="D11" s="176"/>
      <c r="E11" s="176"/>
      <c r="F11" s="176"/>
      <c r="G11" s="176"/>
      <c r="H11" s="176"/>
      <c r="I11" s="176"/>
      <c r="J11" s="176"/>
      <c r="K11" s="183"/>
      <c r="L11" s="118"/>
    </row>
    <row r="12" spans="1:12" ht="27" customHeight="1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63"/>
    </row>
    <row r="13" spans="1:12" ht="24" customHeight="1">
      <c r="A13" s="187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6"/>
      <c r="L13" s="63"/>
    </row>
    <row r="14" spans="1:12" ht="24" customHeight="1">
      <c r="A14" s="184" t="s">
        <v>40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6"/>
      <c r="L14" s="63"/>
    </row>
    <row r="15" spans="1:12" ht="24" customHeight="1">
      <c r="A15" s="184" t="s">
        <v>41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6"/>
      <c r="L15" s="63"/>
    </row>
    <row r="16" spans="1:12" ht="24" customHeight="1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6"/>
      <c r="L16" s="63"/>
    </row>
    <row r="17" spans="1:12" ht="25" customHeight="1">
      <c r="A17" s="184" t="s">
        <v>64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6"/>
      <c r="L17" s="63"/>
    </row>
    <row r="18" spans="1:12" ht="24" customHeight="1">
      <c r="A18" s="184" t="s">
        <v>51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6"/>
      <c r="L18" s="63"/>
    </row>
    <row r="19" spans="1:12" ht="24" customHeight="1">
      <c r="A19" s="184" t="s">
        <v>52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6"/>
      <c r="L19" s="63"/>
    </row>
    <row r="20" spans="1:12" s="119" customFormat="1" ht="24" customHeight="1">
      <c r="A20" s="182"/>
      <c r="B20" s="176"/>
      <c r="C20" s="176"/>
      <c r="D20" s="176"/>
      <c r="E20" s="176"/>
      <c r="F20" s="176"/>
      <c r="G20" s="176"/>
      <c r="H20" s="176"/>
      <c r="I20" s="176"/>
      <c r="J20" s="176"/>
      <c r="K20" s="183"/>
      <c r="L20" s="118"/>
    </row>
    <row r="21" spans="1:12" s="52" customFormat="1" ht="25" customHeight="1">
      <c r="A21" s="188" t="s">
        <v>36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90"/>
      <c r="L21" s="51"/>
    </row>
    <row r="22" spans="1:12" s="52" customFormat="1" ht="25" customHeight="1">
      <c r="A22" s="191" t="s">
        <v>35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3"/>
      <c r="L22" s="61"/>
    </row>
    <row r="23" spans="1:12" s="52" customFormat="1" ht="23" customHeight="1">
      <c r="A23" s="191" t="s">
        <v>58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3"/>
    </row>
    <row r="24" spans="1:12" s="52" customFormat="1" ht="23" customHeight="1">
      <c r="A24" s="191" t="s">
        <v>65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3"/>
    </row>
    <row r="25" spans="1:12" s="52" customFormat="1" ht="23" customHeight="1">
      <c r="A25" s="191" t="s">
        <v>66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3"/>
    </row>
    <row r="26" spans="1:12" s="121" customFormat="1" ht="25" customHeight="1">
      <c r="A26" s="194"/>
      <c r="B26" s="195"/>
      <c r="C26" s="195"/>
      <c r="D26" s="195"/>
      <c r="E26" s="195"/>
      <c r="F26" s="195"/>
      <c r="G26" s="195"/>
      <c r="H26" s="195"/>
      <c r="I26" s="195"/>
      <c r="J26" s="195"/>
      <c r="K26" s="196"/>
      <c r="L26" s="120"/>
    </row>
    <row r="27" spans="1:12" ht="25" customHeight="1">
      <c r="A27" s="184" t="s">
        <v>44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8"/>
      <c r="L27" s="53"/>
    </row>
    <row r="28" spans="1:12" ht="25" customHeight="1">
      <c r="A28" s="184" t="s">
        <v>45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8"/>
      <c r="L28" s="53"/>
    </row>
    <row r="29" spans="1:12" s="119" customFormat="1" ht="25" customHeight="1">
      <c r="A29" s="182"/>
      <c r="B29" s="199"/>
      <c r="C29" s="199"/>
      <c r="D29" s="199"/>
      <c r="E29" s="199"/>
      <c r="F29" s="199"/>
      <c r="G29" s="199"/>
      <c r="H29" s="199"/>
      <c r="I29" s="199"/>
      <c r="J29" s="199"/>
      <c r="K29" s="200"/>
      <c r="L29" s="120"/>
    </row>
    <row r="30" spans="1:12" s="57" customFormat="1" ht="25" customHeight="1">
      <c r="A30" s="201" t="s">
        <v>46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3"/>
      <c r="L30" s="58"/>
    </row>
  </sheetData>
  <sheetProtection sheet="1"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.25" right="0.25" top="0.75" bottom="0.75" header="0.3" footer="0.3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H39"/>
  <sheetViews>
    <sheetView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">
        <v>47</v>
      </c>
      <c r="C1" s="127"/>
      <c r="D1" s="67" t="s">
        <v>48</v>
      </c>
      <c r="E1" s="43" t="s">
        <v>1</v>
      </c>
      <c r="F1" s="54" t="s">
        <v>2</v>
      </c>
      <c r="G1" s="125"/>
      <c r="H1" s="37"/>
    </row>
    <row r="2" spans="1:8" ht="20" customHeight="1">
      <c r="A2" s="44" t="s">
        <v>31</v>
      </c>
      <c r="B2" s="56" t="s">
        <v>49</v>
      </c>
      <c r="C2" s="64" t="s">
        <v>53</v>
      </c>
      <c r="D2" s="66">
        <f>DATE(2023,1,16)</f>
        <v>43480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124"/>
      <c r="C3" s="64" t="s">
        <v>54</v>
      </c>
      <c r="D3" s="68">
        <f>DATE(2023,1,21)</f>
        <v>43485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61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v>0</v>
      </c>
      <c r="D5" s="70"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v>0</v>
      </c>
    </row>
    <row r="6" spans="1:8" ht="17.25" customHeight="1">
      <c r="A6" s="69">
        <f>D2</f>
        <v>43480</v>
      </c>
      <c r="B6" s="77" t="str">
        <f>IF(E6=0 / 24, "","(journée continue)")</f>
        <v/>
      </c>
      <c r="C6" s="126">
        <v>0</v>
      </c>
      <c r="D6" s="70"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24,0,IF((MOD(C5-D5,1))&lt;6.05 / 24,0,0.5 / 24))</f>
        <v>0</v>
      </c>
      <c r="E7" s="40">
        <f>IF(C7&gt;(6.05 / 24),0.5 / 24,(IF(C5 = C6, IF(MOD(D6-D5, 1) &lt;6.05/24, 0, 0.5/24), IF((MOD(D6-C6,1))&lt;6.05/24,0,0.5/24))))</f>
        <v>0</v>
      </c>
      <c r="F7" s="16" t="str">
        <f>IF(OR(F6=" ", F6=0)," ","(minoration repas nuit)")</f>
        <v xml:space="preserve"> </v>
      </c>
      <c r="G7" s="128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v>0</v>
      </c>
      <c r="D8" s="70"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v>0</v>
      </c>
    </row>
    <row r="9" spans="1:8" ht="17.25" customHeight="1">
      <c r="A9" s="69">
        <f>IF(AND(DATE(YEAR(D2),MONTH(D2),DAY(D2))&lt;DATE(YEAR(D3),MONTH(D3),DAY(D3)), A6&lt;&gt;""),DATE(YEAR(D2),MONTH(D2),DAY(D2)+1),"")</f>
        <v>43481</v>
      </c>
      <c r="B9" s="15" t="str">
        <f>IF(E9=0 / 24, "","(journée continue)")</f>
        <v/>
      </c>
      <c r="C9" s="126">
        <v>0</v>
      </c>
      <c r="D9" s="70"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24,0,IF((MOD(C8-D8,1))&lt;6.05 / 24,0,0.5 / 24))</f>
        <v>0</v>
      </c>
      <c r="E10" s="79">
        <f>IF(C10&gt;(6.05 / 24),0.5 / 24,(IF(C8 = C9, IF(MOD(D9-D8, 1) &lt;6.05/24, 0, 0.5/24), IF((MOD(D9-C9,1))&lt;6.05/24,0,0.5/24))))</f>
        <v>0</v>
      </c>
      <c r="F10" s="16" t="str">
        <f>IF(F9=" "," ","(minoration repas nuit)")</f>
        <v xml:space="preserve"> </v>
      </c>
      <c r="G10" s="128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v>0</v>
      </c>
      <c r="D11" s="70"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43482</v>
      </c>
      <c r="B12" s="15" t="str">
        <f>IF(E12=0 / 24, "","(journée continue)")</f>
        <v/>
      </c>
      <c r="C12" s="126">
        <v>0</v>
      </c>
      <c r="D12" s="72"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24,0,IF((MOD(C11-D11,1))&lt;6.05 / 24,0,0.5 / 24))</f>
        <v>0</v>
      </c>
      <c r="E13" s="40">
        <f>IF(C13&gt;(6.05 / 24),0.5 / 24,(IF(C11 = C12, IF(MOD(D12-D11, 1) &lt;6.05/24, 0, 0.5/24), IF((MOD(D12-C12,1))&lt;6.05/24,0,0.5/24))))</f>
        <v>0</v>
      </c>
      <c r="F13" s="16" t="str">
        <f>IF(F12=" "," ","(minoration repas nuit)")</f>
        <v xml:space="preserve"> </v>
      </c>
      <c r="G13" s="129"/>
      <c r="H13" s="39">
        <f>IF((E11)&lt;12/24,0/24,(E11)-12/24)</f>
        <v>0</v>
      </c>
    </row>
    <row r="14" spans="1:8" ht="17.25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v>0</v>
      </c>
      <c r="D14" s="70"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43483</v>
      </c>
      <c r="B15" s="15" t="str">
        <f>IF(E15=0 / 24, "","(journée continue)")</f>
        <v/>
      </c>
      <c r="C15" s="126">
        <v>0</v>
      </c>
      <c r="D15" s="70"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24,0,IF((MOD(C14-D14,1))&lt;6.05 / 24,0,0.5 / 24))</f>
        <v>0</v>
      </c>
      <c r="E16" s="40">
        <f>IF(C16&gt;(6.05 / 24),0.5 / 24,(IF(C15 = C14, IF(MOD(D15-D14, 1) &lt;6.05/24, 0, 0.5/24), IF((MOD(D15-C15,1))&lt;6.05/24,0,0.5/24))))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v>0</v>
      </c>
      <c r="D17" s="70">
        <v>0</v>
      </c>
      <c r="E17" s="47">
        <f>IF(D17=" ",0/24,((MOD(D18-D17,1))-MOD(C18-C17,1)))</f>
        <v>0</v>
      </c>
      <c r="F17" s="47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43484</v>
      </c>
      <c r="B18" s="15" t="str">
        <f>IF(E18=0 / 24, "","(journée continue)")</f>
        <v/>
      </c>
      <c r="C18" s="126">
        <v>0</v>
      </c>
      <c r="D18" s="70"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24,0,IF((MOD(C17-D17,1))&lt;6.05 / 24,0,0.5 / 24))</f>
        <v>0</v>
      </c>
      <c r="E19" s="40">
        <f>IF(C19&gt;(6.05 / 24),0.5 / 24,(IF(C17 = C18, IF(MOD(D18-D17, 1) &lt;6.05/24, 0, 0.5/24), IF((MOD(D18-C18,1))&lt;6.05/24,0,0.5/24))))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v>0</v>
      </c>
      <c r="D20" s="70"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v>0</v>
      </c>
    </row>
    <row r="21" spans="1:8" ht="17.25" customHeight="1">
      <c r="A21" s="69">
        <f>IF(A18&lt;&gt; "", (IF(DATE(YEAR(A18),MONTH(A18),DAY(A18))&lt;DATE(YEAR(D3),MONTH(D3),DAY(D3)),DATE(YEAR(D2),MONTH(D2),(DAY(D2)+5)), "")), "")</f>
        <v>43485</v>
      </c>
      <c r="B21" s="15" t="str">
        <f>IF(E21=0 / 24, "","(journée continue)")</f>
        <v/>
      </c>
      <c r="C21" s="126">
        <v>0</v>
      </c>
      <c r="D21" s="70"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24,0,IF((MOD(C20-D20,1))&lt;6.05 / 24,0,0.5 / 24))</f>
        <v>0</v>
      </c>
      <c r="E22" s="40">
        <f>IF(C22&gt;(6.05 / 24),0.5 / 24,(IF(C21 = C20, IF(MOD(D21-D20, 1) &lt;6.05/24, 0, 0.5/24), IF((MOD(D21-C21,1))&lt;6.05/24,0,0.5/24))))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208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206"/>
      <c r="C24" s="206"/>
      <c r="D24" s="206"/>
      <c r="E24" s="207"/>
      <c r="F24" s="207"/>
      <c r="G24" s="207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11</v>
      </c>
      <c r="G25" s="31"/>
      <c r="H25" s="136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1043.47</v>
      </c>
      <c r="G26" s="18"/>
      <c r="H26" s="137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29.813428571428574</v>
      </c>
      <c r="G27" s="116"/>
      <c r="H27" s="138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139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140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141"/>
    </row>
    <row r="31" spans="1:8" s="3" customFormat="1" ht="17.25" customHeight="1">
      <c r="A31" s="167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140"/>
    </row>
    <row r="32" spans="1:8" s="3" customFormat="1" ht="17.25" customHeight="1" thickBot="1">
      <c r="A32" s="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14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143"/>
    </row>
    <row r="34" spans="1:8" s="3" customFormat="1" ht="17.25" customHeight="1">
      <c r="A34" s="8"/>
      <c r="B34" s="84">
        <f ca="1">IF(D2&gt;DATE(YEAR(TODAY()),3,20),IF(D2&lt;DATE(YEAR(TODAY()),12,21),22 / 24,20 / 24),20 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144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143"/>
    </row>
    <row r="36" spans="1:8" s="3" customFormat="1" ht="17.25" customHeight="1" thickBot="1">
      <c r="A36" s="152"/>
      <c r="B36" s="86">
        <f ca="1">IF(D2&gt;DATE(YEAR(TODAY()),3,20),IF(D2&lt;DATE(YEAR(TODAY()),12,21),7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144"/>
    </row>
    <row r="37" spans="1:8" ht="17.25" customHeight="1">
      <c r="A37" s="36" t="s">
        <v>24</v>
      </c>
      <c r="B37" s="6"/>
      <c r="C37" s="41"/>
      <c r="D37" s="99" t="s">
        <v>25</v>
      </c>
      <c r="E37" s="23">
        <v>0</v>
      </c>
      <c r="F37" s="106">
        <f>(F27*E37)*24</f>
        <v>0</v>
      </c>
      <c r="G37" s="106"/>
      <c r="H37" s="143"/>
    </row>
    <row r="38" spans="1:8" ht="17" thickBot="1">
      <c r="A38" s="158" t="s">
        <v>26</v>
      </c>
      <c r="B38" s="155"/>
      <c r="C38" s="130"/>
      <c r="D38" s="145" t="s">
        <v>33</v>
      </c>
      <c r="E38" s="146">
        <f>IF(B7&lt;&gt;"",E5,IF(B10&lt;&gt;"",E8,IF(B13&lt;&gt;"",E11,IF(B16&lt;&gt;"",E14,IF(B19&lt;&gt;"",E17,IF(B22&lt;&gt;"",E20, 0))))))</f>
        <v>0</v>
      </c>
      <c r="F38" s="164">
        <f>((F27*E38)*24)*0.5</f>
        <v>0</v>
      </c>
      <c r="G38" s="147"/>
      <c r="H38" s="148"/>
    </row>
    <row r="39" spans="1:8" ht="17" thickBot="1">
      <c r="A39" s="156"/>
      <c r="B39" s="157"/>
      <c r="C39" s="204" t="s">
        <v>67</v>
      </c>
      <c r="D39" s="108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10"/>
      <c r="H39" s="11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CED4-63F2-5247-B525-92CED3DA593C}">
  <sheetPr codeName="Feuil3">
    <tabColor theme="6"/>
    <pageSetUpPr fitToPage="1"/>
  </sheetPr>
  <dimension ref="A1:H39"/>
  <sheetViews>
    <sheetView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tr">
        <f>'1er Ass'!B1</f>
        <v>"Production"</v>
      </c>
      <c r="C1" s="127"/>
      <c r="D1" s="122" t="str">
        <f>'1er Ass'!D1</f>
        <v>Semaine N°</v>
      </c>
      <c r="E1" s="43" t="s">
        <v>1</v>
      </c>
      <c r="F1" s="54" t="str">
        <f>'1er Ass'!F1</f>
        <v>Caméra</v>
      </c>
      <c r="G1" s="125"/>
      <c r="H1" s="37"/>
    </row>
    <row r="2" spans="1:8" ht="20" customHeight="1">
      <c r="A2" s="44" t="s">
        <v>31</v>
      </c>
      <c r="B2" s="56" t="str">
        <f>'1er Ass'!B2</f>
        <v>"Film"</v>
      </c>
      <c r="C2" s="64" t="s">
        <v>53</v>
      </c>
      <c r="D2" s="66">
        <f>'1er Ass'!D2</f>
        <v>43480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124"/>
      <c r="C3" s="64" t="s">
        <v>54</v>
      </c>
      <c r="D3" s="68">
        <f>'1er Ass'!D3</f>
        <v>43485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60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f>'1er Ass'!C5</f>
        <v>0</v>
      </c>
      <c r="D5" s="70">
        <f>'1er Ass'!D5</f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f>'1er Ass'!H5</f>
        <v>0</v>
      </c>
    </row>
    <row r="6" spans="1:8" ht="17.25" customHeight="1">
      <c r="A6" s="69">
        <f>D2</f>
        <v>43480</v>
      </c>
      <c r="B6" s="77" t="str">
        <f>IF(E6=0 / 24, "","(journée continue)")</f>
        <v/>
      </c>
      <c r="C6" s="126">
        <f>'1er Ass'!C6</f>
        <v>0</v>
      </c>
      <c r="D6" s="70">
        <f>'1er Ass'!D6</f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24,0,IF((MOD(C5-D5,1))&lt;6.05 / 24,0,0.5 / 24))</f>
        <v>0</v>
      </c>
      <c r="E7" s="40">
        <f>IF(C7&gt;(6.05 / 24),0.5 / 24,(IF(C5 = C6, IF(MOD(D6-D5, 1) &lt;6.05/24, 0, 0.5/24), IF((MOD(D6-C6,1))&lt;6.05/24,0,0.5/24))))</f>
        <v>0</v>
      </c>
      <c r="F7" s="16" t="str">
        <f>IF(OR(F6=" ", F6=0)," ","(minoration repas nuit)")</f>
        <v xml:space="preserve"> </v>
      </c>
      <c r="G7" s="75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f>'1er Ass'!C8</f>
        <v>0</v>
      </c>
      <c r="D8" s="70">
        <f>'1er Ass'!D8</f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f>'1er Ass'!H8</f>
        <v>0</v>
      </c>
    </row>
    <row r="9" spans="1:8" ht="17.25" customHeight="1">
      <c r="A9" s="69">
        <f>IF(AND(DATE(YEAR(D2),MONTH(D2),DAY(D2))&lt;DATE(YEAR(D3),MONTH(D3),DAY(D3)), A6&lt;&gt;""),DATE(YEAR(D2),MONTH(D2),DAY(D2)+1),"")</f>
        <v>43481</v>
      </c>
      <c r="B9" s="15" t="str">
        <f>IF(E9=0 / 24, "","(journée continue)")</f>
        <v/>
      </c>
      <c r="C9" s="126">
        <f>'1er Ass'!C9</f>
        <v>0</v>
      </c>
      <c r="D9" s="70">
        <f>'1er Ass'!D9</f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24,0,IF((MOD(C8-D8,1))&lt;6.05 / 24,0,0.5 / 24))</f>
        <v>0</v>
      </c>
      <c r="E10" s="79">
        <f>IF(C10&gt;(6.05 / 24),0.5 / 24,(IF(C8 = C9, IF(MOD(D9-D8, 1) &lt;6.05/24, 0, 0.5/24), IF((MOD(D9-C9,1))&lt;6.05/24,0,0.5/24))))</f>
        <v>0</v>
      </c>
      <c r="F10" s="16" t="str">
        <f>IF(F9=" "," ","(minoration repas nuit)")</f>
        <v xml:space="preserve"> </v>
      </c>
      <c r="G10" s="79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f>'1er Ass'!C11</f>
        <v>0</v>
      </c>
      <c r="D11" s="70">
        <f>'1er Ass'!D11</f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f>'1er Ass'!H11</f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43482</v>
      </c>
      <c r="B12" s="15" t="str">
        <f>IF(E12=0 / 24, "","(journée continue)")</f>
        <v/>
      </c>
      <c r="C12" s="126">
        <f>'1er Ass'!C12</f>
        <v>0</v>
      </c>
      <c r="D12" s="72">
        <f>'1er Ass'!D12</f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24,0,IF((MOD(C11-D11,1))&lt;6.05 / 24,0,0.5 / 24))</f>
        <v>0</v>
      </c>
      <c r="E13" s="40">
        <f>IF(C13&gt;(6.05 / 24),0.5 / 24,(IF(C11 = C12, IF(MOD(D12-D11, 1) &lt;6.05/24, 0, 0.5/24), IF((MOD(D12-C12,1))&lt;6.05/24,0,0.5/24))))</f>
        <v>0</v>
      </c>
      <c r="F13" s="16" t="str">
        <f>IF(F12=" "," ","(minoration repas nuit)")</f>
        <v xml:space="preserve"> </v>
      </c>
      <c r="G13" s="40"/>
      <c r="H13" s="39">
        <f>IF((E11)&lt;12/24,0/24,(E11)-12/24)</f>
        <v>0</v>
      </c>
    </row>
    <row r="14" spans="1:8" ht="17.25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f>'1er Ass'!C14</f>
        <v>0</v>
      </c>
      <c r="D14" s="70">
        <f>'1er Ass'!D14</f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f>'1er Ass'!H14</f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43483</v>
      </c>
      <c r="B15" s="15" t="str">
        <f>IF(E15=0 / 24, "","(journée continue)")</f>
        <v/>
      </c>
      <c r="C15" s="126">
        <f>'1er Ass'!C15</f>
        <v>0</v>
      </c>
      <c r="D15" s="70">
        <f>'1er Ass'!D15</f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24,0,IF((MOD(C14-D14,1))&lt;6.05 / 24,0,0.5 / 24))</f>
        <v>0</v>
      </c>
      <c r="E16" s="40">
        <f>IF(C16&gt;(6.05 / 24),0.5 / 24,(IF(C15 = C14, IF(MOD(D15-D14, 1) &lt;6.05/24, 0, 0.5/24), IF((MOD(D15-C15,1))&lt;6.05/24,0,0.5/24))))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f>'1er Ass'!C17</f>
        <v>0</v>
      </c>
      <c r="D17" s="70">
        <f>'1er Ass'!D17</f>
        <v>0</v>
      </c>
      <c r="E17" s="47">
        <f>IF(D17=" ",0/24,((MOD(D18-D17,1))-MOD(C18-C17,1)))</f>
        <v>0</v>
      </c>
      <c r="F17" s="47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f>'1er Ass'!H17</f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43484</v>
      </c>
      <c r="B18" s="15" t="str">
        <f>IF(E18=0 / 24, "","(journée continue)")</f>
        <v/>
      </c>
      <c r="C18" s="126">
        <f>'1er Ass'!C18</f>
        <v>0</v>
      </c>
      <c r="D18" s="70">
        <f>'1er Ass'!D18</f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24,0,IF((MOD(C17-D17,1))&lt;6.05 / 24,0,0.5 / 24))</f>
        <v>0</v>
      </c>
      <c r="E19" s="40">
        <f>IF(C19&gt;(6.05 / 24),0.5 / 24,(IF(C17 = C18, IF(MOD(D18-D17, 1) &lt;6.05/24, 0, 0.5/24), IF((MOD(D18-C18,1))&lt;6.05/24,0,0.5/24))))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f>'1er Ass'!C20</f>
        <v>0</v>
      </c>
      <c r="D20" s="70">
        <f>'1er Ass'!D20</f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f>'1er Ass'!H20</f>
        <v>0</v>
      </c>
    </row>
    <row r="21" spans="1:8" ht="17.25" customHeight="1">
      <c r="A21" s="69">
        <f>IF(A18&lt;&gt; "", (IF(DATE(YEAR(A18),MONTH(A18),DAY(A18))&lt;DATE(YEAR(D3),MONTH(D3),DAY(D3)),DATE(YEAR(D2),MONTH(D2),(DAY(D2)+5)), "")), "")</f>
        <v>43485</v>
      </c>
      <c r="B21" s="15" t="str">
        <f>IF(E21=0 / 24, "","(journée continue)")</f>
        <v/>
      </c>
      <c r="C21" s="126">
        <f>'1er Ass'!C21</f>
        <v>0</v>
      </c>
      <c r="D21" s="70">
        <f>'1er Ass'!D21</f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24,0,IF((MOD(C20-D20,1))&lt;6.05 / 24,0,0.5 / 24))</f>
        <v>0</v>
      </c>
      <c r="E22" s="40">
        <f>IF(C22&gt;(6.05 / 24),0.5 / 24,(IF(C21 = C20, IF(MOD(D21-D20, 1) &lt;6.05/24, 0, 0.5/24), IF((MOD(D21-C21,1))&lt;6.05/24,0,0.5/24))))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74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5"/>
      <c r="C24" s="5"/>
      <c r="D24" s="5"/>
      <c r="E24" s="6"/>
      <c r="F24" s="6"/>
      <c r="G24" s="6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28</v>
      </c>
      <c r="G25" s="31"/>
      <c r="H25" s="112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830.35</v>
      </c>
      <c r="G26" s="18"/>
      <c r="H26" s="113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23.724285714285713</v>
      </c>
      <c r="G27" s="116"/>
      <c r="H27" s="117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87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88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89"/>
    </row>
    <row r="31" spans="1:8" s="3" customFormat="1" ht="17.25" customHeight="1">
      <c r="A31" s="168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88"/>
    </row>
    <row r="32" spans="1:8" s="3" customFormat="1" ht="17.25" customHeight="1" thickBot="1">
      <c r="A32" s="16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9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91"/>
    </row>
    <row r="34" spans="1:8" s="3" customFormat="1" ht="17.25" customHeight="1">
      <c r="A34" s="8"/>
      <c r="B34" s="84">
        <f ca="1">IF(D2&gt;DATE(YEAR(TODAY()),3,20),IF(D2&lt;DATE(YEAR(TODAY()),12,21),22 / 24,20 / 24),20 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90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91"/>
    </row>
    <row r="36" spans="1:8" s="3" customFormat="1" ht="17.25" customHeight="1" thickBot="1">
      <c r="A36" s="36"/>
      <c r="B36" s="86">
        <f ca="1">IF(D2&gt;DATE(YEAR(TODAY()),3,20),IF(D2&lt;DATE(YEAR(TODAY()),12,21),7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90"/>
    </row>
    <row r="37" spans="1:8" ht="17.25" customHeight="1">
      <c r="A37" s="36" t="s">
        <v>24</v>
      </c>
      <c r="B37" s="6"/>
      <c r="C37" s="41"/>
      <c r="D37" s="99" t="s">
        <v>25</v>
      </c>
      <c r="E37" s="23">
        <v>0</v>
      </c>
      <c r="F37" s="106">
        <f>(F27*E37)*24</f>
        <v>0</v>
      </c>
      <c r="G37" s="106"/>
      <c r="H37" s="91"/>
    </row>
    <row r="38" spans="1:8" ht="17" thickBot="1">
      <c r="A38" s="158" t="s">
        <v>26</v>
      </c>
      <c r="B38" s="155"/>
      <c r="C38" s="130"/>
      <c r="D38" s="131" t="s">
        <v>33</v>
      </c>
      <c r="E38" s="132">
        <f>IF(B7&lt;&gt;"",E5,IF(B10&lt;&gt;"",E8,IF(B13&lt;&gt;"",E11,IF(B16&lt;&gt;"",E14,IF(B19&lt;&gt;"",E17,IF(B22&lt;&gt;"",E20, 0))))))</f>
        <v>0</v>
      </c>
      <c r="F38" s="133">
        <f>((F27*E38)*24)*0.5</f>
        <v>0</v>
      </c>
      <c r="G38" s="134"/>
      <c r="H38" s="135"/>
    </row>
    <row r="39" spans="1:8" ht="17" thickBot="1">
      <c r="A39" s="156"/>
      <c r="B39" s="157"/>
      <c r="C39" s="204" t="s">
        <v>67</v>
      </c>
      <c r="D39" s="149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50"/>
      <c r="H39" s="15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139E-F142-8449-94E2-54C98438B09A}">
  <sheetPr codeName="Feuil4">
    <tabColor theme="5"/>
    <pageSetUpPr fitToPage="1"/>
  </sheetPr>
  <dimension ref="A1:H39"/>
  <sheetViews>
    <sheetView tabSelected="1" zoomScale="75" zoomScaleNormal="75" workbookViewId="0">
      <selection activeCell="C5" sqref="C5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tr">
        <f>'1er Ass'!B1</f>
        <v>"Production"</v>
      </c>
      <c r="C1" s="55"/>
      <c r="D1" s="122" t="str">
        <f>'1er Ass'!D1</f>
        <v>Semaine N°</v>
      </c>
      <c r="E1" s="43" t="s">
        <v>1</v>
      </c>
      <c r="F1" s="54" t="str">
        <f>'1er Ass'!F1</f>
        <v>Caméra</v>
      </c>
      <c r="G1" s="125"/>
      <c r="H1" s="37"/>
    </row>
    <row r="2" spans="1:8" ht="20" customHeight="1">
      <c r="A2" s="44" t="s">
        <v>31</v>
      </c>
      <c r="B2" s="56" t="str">
        <f>'1er Ass'!B2</f>
        <v>"Film"</v>
      </c>
      <c r="C2" s="64" t="s">
        <v>53</v>
      </c>
      <c r="D2" s="66">
        <f>'1er Ass'!D2</f>
        <v>43480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56"/>
      <c r="C3" s="64" t="s">
        <v>54</v>
      </c>
      <c r="D3" s="68">
        <f>'1er Ass'!D3</f>
        <v>43485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62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f>'1er Ass'!C5</f>
        <v>0</v>
      </c>
      <c r="D5" s="70">
        <f>'1er Ass'!D5</f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f>'1er Ass'!H5</f>
        <v>0</v>
      </c>
    </row>
    <row r="6" spans="1:8" ht="17.25" customHeight="1">
      <c r="A6" s="69">
        <f>D2</f>
        <v>43480</v>
      </c>
      <c r="B6" s="77" t="str">
        <f>IF(E6=0 / 24, "","(journée continue)")</f>
        <v/>
      </c>
      <c r="C6" s="126">
        <f>'1er Ass'!C6</f>
        <v>0</v>
      </c>
      <c r="D6" s="70">
        <f>'1er Ass'!D6</f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24,0,IF((MOD(C5-D5,1))&lt;6.05 / 24,0,0.5 / 24))</f>
        <v>0</v>
      </c>
      <c r="E7" s="40">
        <f>IF(C7&gt;(6.05 / 24),0.5 / 24,(IF(C5 = C6, IF(MOD(D6-D5, 1) &lt;6.05/24, 0, 0.5/24), IF((MOD(D6-C6,1))&lt;6.05/24,0,0.5/24))))</f>
        <v>0</v>
      </c>
      <c r="F7" s="16" t="str">
        <f>IF(OR(F6=" ", F6=0)," ","(minoration repas nuit)")</f>
        <v xml:space="preserve"> </v>
      </c>
      <c r="G7" s="75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f>'1er Ass'!C8</f>
        <v>0</v>
      </c>
      <c r="D8" s="70">
        <f>'1er Ass'!D8</f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f>'1er Ass'!H8</f>
        <v>0</v>
      </c>
    </row>
    <row r="9" spans="1:8" ht="17.25" customHeight="1">
      <c r="A9" s="69">
        <f>IF(AND(DATE(YEAR(D2),MONTH(D2),DAY(D2))&lt;DATE(YEAR(D3),MONTH(D3),DAY(D3)), A6&lt;&gt;""),DATE(YEAR(D2),MONTH(D2),DAY(D2)+1),"")</f>
        <v>43481</v>
      </c>
      <c r="B9" s="15" t="str">
        <f>IF(E9=0 / 24, "","(journée continue)")</f>
        <v/>
      </c>
      <c r="C9" s="126">
        <f>'1er Ass'!C9</f>
        <v>0</v>
      </c>
      <c r="D9" s="70">
        <f>'1er Ass'!D9</f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24,0,IF((MOD(C8-D8,1))&lt;6.05 / 24,0,0.5 / 24))</f>
        <v>0</v>
      </c>
      <c r="E10" s="79">
        <f>IF(C10&gt;(6.05 / 24),0.5 / 24,(IF(C8 = C9, IF(MOD(D9-D8, 1) &lt;6.05/24, 0, 0.5/24), IF((MOD(D9-C9,1))&lt;6.05/24,0,0.5/24))))</f>
        <v>0</v>
      </c>
      <c r="F10" s="16" t="str">
        <f>IF(F9=" "," ","(minoration repas nuit)")</f>
        <v xml:space="preserve"> </v>
      </c>
      <c r="G10" s="79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f>'1er Ass'!C11</f>
        <v>0</v>
      </c>
      <c r="D11" s="70">
        <f>'1er Ass'!D11</f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f>'1er Ass'!H11</f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43482</v>
      </c>
      <c r="B12" s="15" t="str">
        <f>IF(E12=0 / 24, "","(journée continue)")</f>
        <v/>
      </c>
      <c r="C12" s="126">
        <f>'1er Ass'!C12</f>
        <v>0</v>
      </c>
      <c r="D12" s="72">
        <f>'1er Ass'!D12</f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24,0,IF((MOD(C11-D11,1))&lt;6.05 / 24,0,0.5 / 24))</f>
        <v>0</v>
      </c>
      <c r="E13" s="40">
        <f>IF(C13&gt;(6.05 / 24),0.5 / 24,(IF(C11 = C12, IF(MOD(D12-D11, 1) &lt;6.05/24, 0, 0.5/24), IF((MOD(D12-C12,1))&lt;6.05/24,0,0.5/24))))</f>
        <v>0</v>
      </c>
      <c r="F13" s="16" t="str">
        <f>IF(F12=" "," ","(minoration repas nuit)")</f>
        <v xml:space="preserve"> </v>
      </c>
      <c r="G13" s="40"/>
      <c r="H13" s="39">
        <f>IF((E11)&lt;12/24,0/24,(E11)-12/24)</f>
        <v>0</v>
      </c>
    </row>
    <row r="14" spans="1:8" ht="17.25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f>'1er Ass'!C14</f>
        <v>0</v>
      </c>
      <c r="D14" s="70">
        <f>'1er Ass'!D14</f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f>'1er Ass'!H14</f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43483</v>
      </c>
      <c r="B15" s="15" t="str">
        <f>IF(E15=0 / 24, "","(journée continue)")</f>
        <v/>
      </c>
      <c r="C15" s="126">
        <f>'1er Ass'!C15</f>
        <v>0</v>
      </c>
      <c r="D15" s="70">
        <f>'1er Ass'!D15</f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24,0,IF((MOD(C14-D14,1))&lt;6.05 / 24,0,0.5 / 24))</f>
        <v>0</v>
      </c>
      <c r="E16" s="40">
        <f>IF(C16&gt;(6.05 / 24),0.5 / 24,(IF(C15 = C14, IF(MOD(D15-D14, 1) &lt;6.05/24, 0, 0.5/24), IF((MOD(D15-C15,1))&lt;6.05/24,0,0.5/24))))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f>'1er Ass'!C17</f>
        <v>0</v>
      </c>
      <c r="D17" s="70">
        <f>'1er Ass'!D17</f>
        <v>0</v>
      </c>
      <c r="E17" s="47">
        <f>IF(D17=" ",0/24,((MOD(D18-D17,1))-MOD(C18-C17,1)))</f>
        <v>0</v>
      </c>
      <c r="F17" s="47">
        <f>IF(AND(D17&gt;=D18,D17&lt;=A19,D17&lt;&gt;0,D18&lt;&gt;" "),MOD(Fin-A19,1)-IF(D18&lt;=Fin,Fin-D18)+IF(D17&lt;=Fin,Fin-D17),IF(AND(D17&gt;=D18,D17&gt;A19,D17&lt;&gt;0,D18&lt;&gt;0),MOD(Fin-A19,1)-(D17-A19)+IF(D18&gt;=A19,D18-A19)-IF(D18&lt;Fin,Fin-D18),IF(AND(D17&lt;D18,ISNUMBER(D17),D18&lt;&gt;0),0+IF(AND(D17&lt;=Fin,D18&lt;=Fin),D18-D17)+IF(AND(D17&lt;=Fin,D18&gt;Fin),Fin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f>'1er Ass'!H17</f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43484</v>
      </c>
      <c r="B18" s="15" t="str">
        <f>IF(E18=0 / 24, "","(journée continue)")</f>
        <v/>
      </c>
      <c r="C18" s="126">
        <f>'1er Ass'!C18</f>
        <v>0</v>
      </c>
      <c r="D18" s="70">
        <f>'1er Ass'!D18</f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24,0,IF((MOD(C17-D17,1))&lt;6.05 / 24,0,0.5 / 24))</f>
        <v>0</v>
      </c>
      <c r="E19" s="40">
        <f>IF(C19&gt;(6.05 / 24),0.5 / 24,(IF(C17 = C18, IF(MOD(D18-D17, 1) &lt;6.05/24, 0, 0.5/24), IF((MOD(D18-C18,1))&lt;6.05/24,0,0.5/24))))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f>'1er Ass'!C20</f>
        <v>0</v>
      </c>
      <c r="D20" s="70">
        <f>'1er Ass'!D20</f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f>'1er Ass'!H20</f>
        <v>0</v>
      </c>
    </row>
    <row r="21" spans="1:8" ht="17.25" customHeight="1">
      <c r="A21" s="69">
        <f>IF(A18&lt;&gt; "", (IF(DATE(YEAR(A18),MONTH(A18),DAY(A18))&lt;DATE(YEAR(D3),MONTH(D3),DAY(D3)),DATE(YEAR(D2),MONTH(D2),(DAY(D2)+5)), "")), "")</f>
        <v>43485</v>
      </c>
      <c r="B21" s="15" t="str">
        <f>IF(E21=0 / 24, "","(journée continue)")</f>
        <v/>
      </c>
      <c r="C21" s="126">
        <f>'1er Ass'!C21</f>
        <v>0</v>
      </c>
      <c r="D21" s="70">
        <f>'1er Ass'!D21</f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24,0,IF((MOD(C20-D20,1))&lt;6.05 / 24,0,0.5 / 24))</f>
        <v>0</v>
      </c>
      <c r="E22" s="40">
        <f>IF(C22&gt;(6.05 / 24),0.5 / 24,(IF(C21 = C20, IF(MOD(D21-D20, 1) &lt;6.05/24, 0, 0.5/24), IF((MOD(D21-C21,1))&lt;6.05/24,0,0.5/24))))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74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5"/>
      <c r="C24" s="5"/>
      <c r="D24" s="5"/>
      <c r="E24" s="6"/>
      <c r="F24" s="6"/>
      <c r="G24" s="6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34</v>
      </c>
      <c r="G25" s="31"/>
      <c r="H25" s="112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426.2</v>
      </c>
      <c r="G26" s="18"/>
      <c r="H26" s="113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12.177142857142856</v>
      </c>
      <c r="G27" s="116"/>
      <c r="H27" s="117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87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88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89"/>
    </row>
    <row r="31" spans="1:8" s="3" customFormat="1" ht="17.25" customHeight="1">
      <c r="A31" s="168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88"/>
    </row>
    <row r="32" spans="1:8" s="3" customFormat="1" ht="17.25" customHeight="1" thickBot="1">
      <c r="A32" s="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9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91"/>
    </row>
    <row r="34" spans="1:8" s="3" customFormat="1" ht="17.25" customHeight="1">
      <c r="A34" s="8"/>
      <c r="B34" s="84">
        <f ca="1">IF(D2&gt;DATE(YEAR(TODAY()),3,20),IF(D2&lt;DATE(YEAR(TODAY()),12,21),22 / 24,20 / 24),20 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90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91"/>
    </row>
    <row r="36" spans="1:8" s="3" customFormat="1" ht="17.25" customHeight="1" thickBot="1">
      <c r="A36" s="36"/>
      <c r="B36" s="86">
        <f ca="1">IF(D2&gt;DATE(YEAR(TODAY()),3,20),IF(D2&lt;DATE(YEAR(TODAY()),12,21),7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90"/>
    </row>
    <row r="37" spans="1:8" ht="17.25" customHeight="1">
      <c r="A37" s="153" t="s">
        <v>24</v>
      </c>
      <c r="B37" s="154"/>
      <c r="C37" s="41"/>
      <c r="D37" s="99" t="s">
        <v>25</v>
      </c>
      <c r="E37" s="23">
        <v>0</v>
      </c>
      <c r="F37" s="106">
        <f>(F27*E37)*24</f>
        <v>0</v>
      </c>
      <c r="G37" s="106"/>
      <c r="H37" s="91"/>
    </row>
    <row r="38" spans="1:8" ht="17" thickBot="1">
      <c r="A38" s="158" t="s">
        <v>26</v>
      </c>
      <c r="B38" s="155"/>
      <c r="C38" s="130"/>
      <c r="D38" s="131" t="s">
        <v>33</v>
      </c>
      <c r="E38" s="132">
        <f>IF(B7&lt;&gt;"",E5,IF(B10&lt;&gt;"",E8,IF(B13&lt;&gt;"",E11,IF(B16&lt;&gt;"",E14,IF(B19&lt;&gt;"",E17,IF(B22&lt;&gt;"",E20, 0))))))</f>
        <v>0</v>
      </c>
      <c r="F38" s="133">
        <f>((F27*E38)*24)*0.5</f>
        <v>0</v>
      </c>
      <c r="G38" s="134"/>
      <c r="H38" s="135"/>
    </row>
    <row r="39" spans="1:8" ht="17" thickBot="1">
      <c r="A39" s="156"/>
      <c r="B39" s="157"/>
      <c r="C39" s="205" t="s">
        <v>67</v>
      </c>
      <c r="D39" s="149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50"/>
      <c r="H39" s="15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Ass Adj</vt:lpstr>
      <vt:lpstr>'1er Ass'!Deb</vt:lpstr>
      <vt:lpstr>'2nd Ass'!Deb</vt:lpstr>
      <vt:lpstr>'Ass Adj'!Deb</vt:lpstr>
      <vt:lpstr>'1er Ass'!Fin</vt:lpstr>
      <vt:lpstr>'2nd Ass'!Fin</vt:lpstr>
      <vt:lpstr>'Ass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Microsoft Office User</cp:lastModifiedBy>
  <cp:revision/>
  <cp:lastPrinted>2022-02-19T19:17:32Z</cp:lastPrinted>
  <dcterms:created xsi:type="dcterms:W3CDTF">2002-09-15T20:21:11Z</dcterms:created>
  <dcterms:modified xsi:type="dcterms:W3CDTF">2023-01-22T17:43:20Z</dcterms:modified>
  <cp:category/>
  <cp:contentStatus/>
</cp:coreProperties>
</file>